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36" yWindow="-12" windowWidth="15120" windowHeight="8772"/>
  </bookViews>
  <sheets>
    <sheet name="Sheet1" sheetId="1" r:id="rId1"/>
  </sheets>
  <definedNames>
    <definedName name="Btrans">Sheet1!$D$37</definedName>
    <definedName name="D">Sheet1!$D$9</definedName>
    <definedName name="Dir">Sheet1!$D$16</definedName>
    <definedName name="Etrans">Sheet1!$D$29</definedName>
    <definedName name="Fsup1">Sheet1!$D$34</definedName>
    <definedName name="fsup2">Sheet1!$D$32</definedName>
    <definedName name="Incr">Sheet1!$D$15</definedName>
    <definedName name="L">Sheet1!$D$11</definedName>
    <definedName name="Lrf">Sheet1!$D$18</definedName>
    <definedName name="Lrunoff">Sheet1!$D$18</definedName>
    <definedName name="nc">Sheet1!$D$14</definedName>
    <definedName name="PC">Sheet1!$D$35</definedName>
    <definedName name="PI">Sheet1!$D$7</definedName>
    <definedName name="Pntc">Sheet1!$D$35</definedName>
    <definedName name="PntT">Sheet1!$D$31</definedName>
    <definedName name="PT">Sheet1!$D$31</definedName>
    <definedName name="Rad">Sheet1!$D$12</definedName>
    <definedName name="Rate">Sheet1!$D$39</definedName>
    <definedName name="se">Sheet1!$D$13</definedName>
    <definedName name="sup">Sheet1!$D$34</definedName>
    <definedName name="suptrans">Sheet1!$D$19</definedName>
    <definedName name="T">Sheet1!$D$10</definedName>
    <definedName name="Trunx">Sheet1!$D$40</definedName>
    <definedName name="x">Sheet1!$D$40</definedName>
  </definedNames>
  <calcPr calcId="152511" iterate="1" iterateCount="1"/>
</workbook>
</file>

<file path=xl/calcChain.xml><?xml version="1.0" encoding="utf-8"?>
<calcChain xmlns="http://schemas.openxmlformats.org/spreadsheetml/2006/main">
  <c r="D5" i="1" l="1"/>
  <c r="E5" i="1"/>
  <c r="H5" i="1"/>
  <c r="J5" i="1"/>
  <c r="E6" i="1"/>
  <c r="E7" i="1"/>
  <c r="E8" i="1"/>
  <c r="E9" i="1"/>
  <c r="E10" i="1"/>
  <c r="E11" i="1"/>
  <c r="E12" i="1"/>
  <c r="C13" i="1"/>
  <c r="E13" i="1"/>
  <c r="C14" i="1"/>
  <c r="E14" i="1"/>
  <c r="C15" i="1"/>
  <c r="E15" i="1"/>
  <c r="C16" i="1"/>
  <c r="E16" i="1"/>
  <c r="D17" i="1"/>
  <c r="C18" i="1"/>
  <c r="E18" i="1"/>
  <c r="C19" i="1"/>
  <c r="E19" i="1"/>
  <c r="D35" i="1"/>
  <c r="D31" i="1" s="1"/>
  <c r="D32" i="1" s="1"/>
  <c r="D39" i="1"/>
  <c r="D40" i="1"/>
  <c r="C42" i="1"/>
  <c r="H47" i="1"/>
  <c r="J47" i="1"/>
  <c r="D29" i="1" l="1"/>
  <c r="D34" i="1"/>
  <c r="I5" i="1" l="1"/>
  <c r="I6" i="1" s="1"/>
  <c r="D30" i="1"/>
  <c r="D37" i="1"/>
  <c r="I7" i="1" l="1"/>
  <c r="H6" i="1"/>
  <c r="J6" i="1"/>
  <c r="I47" i="1"/>
  <c r="I46" i="1" s="1"/>
  <c r="D36" i="1"/>
  <c r="J7" i="1" l="1"/>
  <c r="I8" i="1"/>
  <c r="H7" i="1"/>
  <c r="H46" i="1"/>
  <c r="J46" i="1"/>
  <c r="I45" i="1"/>
  <c r="J8" i="1" l="1"/>
  <c r="J45" i="1"/>
  <c r="I9" i="1"/>
  <c r="H8" i="1"/>
  <c r="H45" i="1"/>
  <c r="I44" i="1"/>
  <c r="J9" i="1" l="1"/>
  <c r="H9" i="1" s="1"/>
  <c r="J44" i="1"/>
  <c r="I10" i="1"/>
  <c r="H44" i="1"/>
  <c r="I43" i="1"/>
  <c r="J10" i="1" l="1"/>
  <c r="H10" i="1" s="1"/>
  <c r="I42" i="1"/>
  <c r="J43" i="1"/>
  <c r="I11" i="1"/>
  <c r="J11" i="1" l="1"/>
  <c r="H11" i="1" s="1"/>
  <c r="J42" i="1"/>
  <c r="H42" i="1" s="1"/>
  <c r="H43" i="1"/>
  <c r="I12" i="1"/>
  <c r="I41" i="1"/>
  <c r="J12" i="1" l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41" i="1"/>
  <c r="H41" i="1" s="1"/>
  <c r="I13" i="1"/>
  <c r="I40" i="1"/>
  <c r="J40" i="1" l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H12" i="1"/>
  <c r="H13" i="1"/>
  <c r="I14" i="1"/>
  <c r="I39" i="1"/>
  <c r="H40" i="1" l="1"/>
  <c r="H39" i="1"/>
  <c r="I38" i="1"/>
  <c r="H14" i="1"/>
  <c r="I15" i="1"/>
  <c r="H15" i="1" l="1"/>
  <c r="I16" i="1"/>
  <c r="H38" i="1"/>
  <c r="I37" i="1"/>
  <c r="H37" i="1" l="1"/>
  <c r="I36" i="1"/>
  <c r="I17" i="1"/>
  <c r="H16" i="1"/>
  <c r="H17" i="1" l="1"/>
  <c r="I18" i="1"/>
  <c r="H36" i="1"/>
  <c r="I35" i="1"/>
  <c r="H35" i="1" l="1"/>
  <c r="I34" i="1"/>
  <c r="H18" i="1"/>
  <c r="I19" i="1"/>
  <c r="H19" i="1" l="1"/>
  <c r="I20" i="1"/>
  <c r="H34" i="1"/>
  <c r="I33" i="1"/>
  <c r="H33" i="1" l="1"/>
  <c r="I32" i="1"/>
  <c r="H20" i="1"/>
  <c r="I21" i="1"/>
  <c r="H21" i="1" l="1"/>
  <c r="I22" i="1"/>
  <c r="H32" i="1"/>
  <c r="I31" i="1"/>
  <c r="H31" i="1" l="1"/>
  <c r="I30" i="1"/>
  <c r="H22" i="1"/>
  <c r="I23" i="1"/>
  <c r="H23" i="1" l="1"/>
  <c r="I24" i="1"/>
  <c r="H30" i="1"/>
  <c r="I29" i="1"/>
  <c r="H29" i="1" l="1"/>
  <c r="I28" i="1"/>
  <c r="H24" i="1"/>
  <c r="I25" i="1"/>
  <c r="H25" i="1" s="1"/>
  <c r="H28" i="1" l="1"/>
  <c r="I27" i="1"/>
  <c r="H27" i="1" s="1"/>
</calcChain>
</file>

<file path=xl/sharedStrings.xml><?xml version="1.0" encoding="utf-8"?>
<sst xmlns="http://schemas.openxmlformats.org/spreadsheetml/2006/main" count="63" uniqueCount="52">
  <si>
    <t>Transition table for staking</t>
  </si>
  <si>
    <t xml:space="preserve"> </t>
  </si>
  <si>
    <t>CROWNS</t>
  </si>
  <si>
    <t>STATIONS</t>
  </si>
  <si>
    <t>End transition</t>
  </si>
  <si>
    <t>Do you want instructions ?Yes /No</t>
  </si>
  <si>
    <t>yes</t>
  </si>
  <si>
    <t>Normal  Crown</t>
  </si>
  <si>
    <t>Increase By .01 or .005</t>
  </si>
  <si>
    <t>(Superelevation Table,  FDM 11-10-5)</t>
  </si>
  <si>
    <t>FS</t>
  </si>
  <si>
    <t xml:space="preserve"> @beginning of 2X</t>
  </si>
  <si>
    <t>PT</t>
  </si>
  <si>
    <t>Fsup2</t>
  </si>
  <si>
    <t>Fsup1</t>
  </si>
  <si>
    <t>PC</t>
  </si>
  <si>
    <t xml:space="preserve"> @end2x</t>
  </si>
  <si>
    <t>Rate</t>
  </si>
  <si>
    <t>Tangent runout(x)</t>
  </si>
  <si>
    <t>PROJECT I.D:</t>
  </si>
  <si>
    <t>ROADWAY:</t>
  </si>
  <si>
    <t>DESCRIPTION:</t>
  </si>
  <si>
    <t>COUNTY:</t>
  </si>
  <si>
    <t>Begin transition</t>
  </si>
  <si>
    <t>DATE :</t>
  </si>
  <si>
    <t>PI</t>
  </si>
  <si>
    <r>
      <t xml:space="preserve">Point of Intersection </t>
    </r>
    <r>
      <rPr>
        <sz val="10"/>
        <color indexed="10"/>
        <rFont val="Arial"/>
        <family val="2"/>
      </rPr>
      <t>(ft)</t>
    </r>
  </si>
  <si>
    <t>Delta</t>
  </si>
  <si>
    <t>T</t>
  </si>
  <si>
    <t>L</t>
  </si>
  <si>
    <t>R</t>
  </si>
  <si>
    <t>SE</t>
  </si>
  <si>
    <t>NC</t>
  </si>
  <si>
    <t>External angle of deflection</t>
  </si>
  <si>
    <t>Degree of the curve</t>
  </si>
  <si>
    <r>
      <t>Length of Curve</t>
    </r>
    <r>
      <rPr>
        <sz val="10"/>
        <color indexed="10"/>
        <rFont val="Arial"/>
        <family val="2"/>
      </rPr>
      <t xml:space="preserve"> (ft)</t>
    </r>
  </si>
  <si>
    <r>
      <t xml:space="preserve">Length of tangent </t>
    </r>
    <r>
      <rPr>
        <sz val="10"/>
        <color indexed="10"/>
        <rFont val="Arial"/>
        <family val="2"/>
      </rPr>
      <t>(ft)</t>
    </r>
  </si>
  <si>
    <r>
      <t xml:space="preserve">Radius </t>
    </r>
    <r>
      <rPr>
        <sz val="10"/>
        <color indexed="10"/>
        <rFont val="Arial"/>
        <family val="2"/>
      </rPr>
      <t>(ft)</t>
    </r>
  </si>
  <si>
    <t>Rate of Superelevation</t>
  </si>
  <si>
    <t>Direction of Curve</t>
  </si>
  <si>
    <t>LRF</t>
  </si>
  <si>
    <t>Length of Runoff</t>
  </si>
  <si>
    <t>superelevation Transition</t>
  </si>
  <si>
    <t>Information from Plan &amp; Profile:</t>
  </si>
  <si>
    <t>D</t>
  </si>
  <si>
    <t>End Transition</t>
  </si>
  <si>
    <t>Begin Transition</t>
  </si>
  <si>
    <t>CURVE INFORMATION</t>
  </si>
  <si>
    <t>TRANSITION SPREADSHEET</t>
  </si>
  <si>
    <t>Fill input box with data, examples in red.</t>
  </si>
  <si>
    <t>Sheet will print landscape.</t>
  </si>
  <si>
    <t>ENTERED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</si>
</sst>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#\+#0.00"/>
    <numFmt numFmtId="166" formatCode="#,##0.00\'"/>
    <numFmt numFmtId="167" formatCode="#\+#0.0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right"/>
    </xf>
    <xf numFmtId="0" fontId="0" fillId="0" borderId="6" xfId="0" applyBorder="1"/>
    <xf numFmtId="0" fontId="5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6" xfId="0" applyFont="1" applyBorder="1"/>
    <xf numFmtId="0" fontId="6" fillId="0" borderId="10" xfId="0" applyFont="1" applyBorder="1"/>
    <xf numFmtId="0" fontId="3" fillId="0" borderId="11" xfId="0" applyFont="1" applyBorder="1"/>
    <xf numFmtId="164" fontId="3" fillId="0" borderId="4" xfId="0" applyNumberFormat="1" applyFont="1" applyBorder="1"/>
    <xf numFmtId="164" fontId="3" fillId="0" borderId="11" xfId="0" applyNumberFormat="1" applyFont="1" applyBorder="1"/>
    <xf numFmtId="164" fontId="3" fillId="0" borderId="9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7" xfId="0" applyNumberFormat="1" applyFont="1" applyBorder="1"/>
    <xf numFmtId="0" fontId="0" fillId="0" borderId="0" xfId="0" applyAlignment="1">
      <alignment horizontal="center"/>
    </xf>
    <xf numFmtId="0" fontId="3" fillId="0" borderId="6" xfId="0" applyFont="1" applyBorder="1"/>
    <xf numFmtId="0" fontId="3" fillId="0" borderId="0" xfId="0" applyFont="1" applyAlignment="1">
      <alignment horizontal="left"/>
    </xf>
    <xf numFmtId="0" fontId="3" fillId="0" borderId="13" xfId="0" applyFont="1" applyBorder="1"/>
    <xf numFmtId="0" fontId="2" fillId="0" borderId="13" xfId="0" applyFont="1" applyBorder="1" applyAlignment="1">
      <alignment horizontal="right"/>
    </xf>
    <xf numFmtId="0" fontId="0" fillId="0" borderId="13" xfId="0" applyBorder="1"/>
    <xf numFmtId="0" fontId="3" fillId="0" borderId="15" xfId="0" applyFont="1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/>
    <xf numFmtId="0" fontId="2" fillId="0" borderId="13" xfId="0" applyFont="1" applyBorder="1"/>
    <xf numFmtId="0" fontId="3" fillId="0" borderId="23" xfId="0" applyFont="1" applyBorder="1"/>
    <xf numFmtId="0" fontId="2" fillId="0" borderId="15" xfId="0" applyFont="1" applyBorder="1"/>
    <xf numFmtId="0" fontId="3" fillId="0" borderId="24" xfId="0" applyFont="1" applyBorder="1"/>
    <xf numFmtId="0" fontId="2" fillId="0" borderId="25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5" fontId="7" fillId="0" borderId="16" xfId="0" applyNumberFormat="1" applyFont="1" applyBorder="1"/>
    <xf numFmtId="165" fontId="7" fillId="0" borderId="26" xfId="0" applyNumberFormat="1" applyFont="1" applyBorder="1"/>
    <xf numFmtId="165" fontId="7" fillId="0" borderId="14" xfId="0" applyNumberFormat="1" applyFont="1" applyBorder="1"/>
    <xf numFmtId="0" fontId="7" fillId="0" borderId="26" xfId="0" applyFont="1" applyBorder="1"/>
    <xf numFmtId="2" fontId="7" fillId="0" borderId="14" xfId="0" applyNumberFormat="1" applyFont="1" applyBorder="1"/>
    <xf numFmtId="2" fontId="7" fillId="0" borderId="7" xfId="0" applyNumberFormat="1" applyFont="1" applyBorder="1"/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 applyProtection="1">
      <alignment horizontal="right"/>
      <protection locked="0"/>
    </xf>
    <xf numFmtId="167" fontId="1" fillId="0" borderId="29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righ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>
      <selection activeCell="D23" sqref="D23"/>
    </sheetView>
  </sheetViews>
  <sheetFormatPr defaultRowHeight="13.2" x14ac:dyDescent="0.25"/>
  <cols>
    <col min="1" max="1" width="9.109375" style="36"/>
    <col min="2" max="2" width="29" customWidth="1"/>
    <col min="3" max="3" width="19.44140625" customWidth="1"/>
    <col min="4" max="4" width="15.88671875" customWidth="1"/>
    <col min="5" max="5" width="14.33203125" customWidth="1"/>
    <col min="7" max="7" width="14" customWidth="1"/>
    <col min="9" max="9" width="9.6640625" customWidth="1"/>
  </cols>
  <sheetData>
    <row r="1" spans="1:10" ht="13.8" thickBot="1" x14ac:dyDescent="0.3">
      <c r="B1" s="71" t="s">
        <v>48</v>
      </c>
      <c r="C1" s="71"/>
      <c r="D1" s="71"/>
      <c r="E1" s="71"/>
      <c r="F1" s="71"/>
      <c r="G1" s="71"/>
      <c r="H1" s="71"/>
      <c r="I1" s="71"/>
      <c r="J1" s="71"/>
    </row>
    <row r="2" spans="1:10" ht="13.8" thickBot="1" x14ac:dyDescent="0.3">
      <c r="B2" t="s">
        <v>49</v>
      </c>
      <c r="H2" s="21" t="s">
        <v>0</v>
      </c>
      <c r="I2" s="22"/>
      <c r="J2" s="23"/>
    </row>
    <row r="3" spans="1:10" x14ac:dyDescent="0.25">
      <c r="B3" t="s">
        <v>50</v>
      </c>
      <c r="H3" s="12"/>
      <c r="I3" s="17"/>
      <c r="J3" s="24"/>
    </row>
    <row r="4" spans="1:10" ht="13.8" thickBot="1" x14ac:dyDescent="0.3">
      <c r="E4" s="9" t="s">
        <v>1</v>
      </c>
      <c r="F4" s="7"/>
      <c r="G4" s="7"/>
      <c r="H4" s="25" t="s">
        <v>2</v>
      </c>
      <c r="I4" s="17" t="s">
        <v>3</v>
      </c>
      <c r="J4" s="26" t="s">
        <v>2</v>
      </c>
    </row>
    <row r="5" spans="1:10" ht="13.8" thickBot="1" x14ac:dyDescent="0.3">
      <c r="A5" s="44"/>
      <c r="B5" s="37" t="s">
        <v>43</v>
      </c>
      <c r="C5" s="15"/>
      <c r="D5" s="64" t="str">
        <f>IF($D$43="1111-11-11","INPUT BOX","")</f>
        <v/>
      </c>
      <c r="E5" s="9" t="str">
        <f>IF($D$6="Yes","EXAMPLE BOX","")</f>
        <v>EXAMPLE BOX</v>
      </c>
      <c r="F5" s="9"/>
      <c r="G5" s="9" t="s">
        <v>4</v>
      </c>
      <c r="H5" s="27">
        <f>IF(se&lt;=0.08,nc,"CheckSE")</f>
        <v>0</v>
      </c>
      <c r="I5" s="28">
        <f>Etrans</f>
        <v>0</v>
      </c>
      <c r="J5" s="29">
        <f>IF(se&lt;=0.08,nc,"Check SE")</f>
        <v>0</v>
      </c>
    </row>
    <row r="6" spans="1:10" ht="13.8" thickBot="1" x14ac:dyDescent="0.3">
      <c r="A6" s="45"/>
      <c r="B6" s="4" t="s">
        <v>5</v>
      </c>
      <c r="C6" s="4"/>
      <c r="D6" s="65" t="s">
        <v>6</v>
      </c>
      <c r="E6" s="16" t="str">
        <f>IF($D$6="yes","Get data from Plan &amp; Profile sheet 5.xx","")</f>
        <v>Get data from Plan &amp; Profile sheet 5.xx</v>
      </c>
      <c r="F6" s="7"/>
      <c r="G6" s="7"/>
      <c r="H6" s="30" t="str">
        <f>IF(Dir="rt",IF(se&gt;H5,IF(fsup2&gt;=$I6,se,H5+Incr),"FS2"),IF(Dir="lt",IF(I6&lt;=Etrans,IF(I6&lt;$D$29-2*Trunx,IF(I6&gt;fsup2-Rate,-J6,"FS2"),nc),"FS2"),"dir."))</f>
        <v>dir.</v>
      </c>
      <c r="I6" s="31">
        <f>+IF(I5&gt;fsup2,IF(I5-fsup2&gt;Rate,I5-Rate,$D$32),)</f>
        <v>0</v>
      </c>
      <c r="J6" s="32" t="str">
        <f t="shared" ref="J6:J25" si="0">IF(Dir="lt",IF(se&gt;J5,IF(fsup2&gt;$I6-1,se,J5+Incr),"FS3"),IF(Dir="rt",IF(I6&lt;Etrans,IF(I6&lt;$D$29-2*Trunx,IF(I6&gt;fsup2-Rate,-H6,"FS?"),nc),"FS3"),"dir."))</f>
        <v>dir.</v>
      </c>
    </row>
    <row r="7" spans="1:10" x14ac:dyDescent="0.25">
      <c r="A7" s="46" t="s">
        <v>25</v>
      </c>
      <c r="B7" s="42" t="s">
        <v>26</v>
      </c>
      <c r="C7" s="43"/>
      <c r="D7" s="66"/>
      <c r="E7" s="10" t="str">
        <f>IF($D$6="yes","Ex: 35180.3, Doesn't work with '+' sign","")</f>
        <v>Ex: 35180.3, Doesn't work with '+' sign</v>
      </c>
      <c r="F7" s="7"/>
      <c r="G7" s="7"/>
      <c r="H7" s="30" t="str">
        <f t="shared" ref="H7:H25" si="1">IF(Dir="rt",IF(se&gt;H6,IF(fsup2&gt;=$I7,se,H6+Incr),"FS2"),IF(Dir="lt",IF(I7&lt;=Etrans,IF(I7&lt;$D$29-2*Trunx,IF(I7&gt;fsup2-Rate,-J7,"FS2"),nc),"FS2"),"dir."))</f>
        <v>dir.</v>
      </c>
      <c r="I7" s="31">
        <f t="shared" ref="I7:I25" si="2">+IF(I6&gt;fsup2,IF(I6-fsup2&gt;Rate,I6-Rate,$D$32),)</f>
        <v>0</v>
      </c>
      <c r="J7" s="32" t="str">
        <f t="shared" si="0"/>
        <v>dir.</v>
      </c>
    </row>
    <row r="8" spans="1:10" x14ac:dyDescent="0.25">
      <c r="A8" s="47" t="s">
        <v>27</v>
      </c>
      <c r="B8" s="39" t="s">
        <v>33</v>
      </c>
      <c r="C8" s="41"/>
      <c r="D8" s="67"/>
      <c r="E8" s="10" t="str">
        <f>IF($D$6="Yes","Option"," ")</f>
        <v>Option</v>
      </c>
      <c r="F8" s="7"/>
      <c r="G8" s="7"/>
      <c r="H8" s="30" t="str">
        <f t="shared" si="1"/>
        <v>dir.</v>
      </c>
      <c r="I8" s="31">
        <f t="shared" si="2"/>
        <v>0</v>
      </c>
      <c r="J8" s="32" t="str">
        <f t="shared" si="0"/>
        <v>dir.</v>
      </c>
    </row>
    <row r="9" spans="1:10" x14ac:dyDescent="0.25">
      <c r="A9" s="47" t="s">
        <v>44</v>
      </c>
      <c r="B9" s="39" t="s">
        <v>34</v>
      </c>
      <c r="C9" s="41"/>
      <c r="D9" s="67"/>
      <c r="E9" s="10" t="str">
        <f>IF($D$6="Yes","Option"," ")</f>
        <v>Option</v>
      </c>
      <c r="F9" s="7"/>
      <c r="G9" s="7"/>
      <c r="H9" s="30" t="str">
        <f t="shared" si="1"/>
        <v>dir.</v>
      </c>
      <c r="I9" s="31">
        <f t="shared" si="2"/>
        <v>0</v>
      </c>
      <c r="J9" s="32" t="str">
        <f t="shared" si="0"/>
        <v>dir.</v>
      </c>
    </row>
    <row r="10" spans="1:10" x14ac:dyDescent="0.25">
      <c r="A10" s="47" t="s">
        <v>28</v>
      </c>
      <c r="B10" s="39" t="s">
        <v>36</v>
      </c>
      <c r="C10" s="41"/>
      <c r="D10" s="68"/>
      <c r="E10" s="10" t="str">
        <f>IF($D$6="yes","Ex: 475.39","")</f>
        <v>Ex: 475.39</v>
      </c>
      <c r="F10" s="7"/>
      <c r="G10" s="7"/>
      <c r="H10" s="30" t="str">
        <f t="shared" si="1"/>
        <v>dir.</v>
      </c>
      <c r="I10" s="31">
        <f t="shared" si="2"/>
        <v>0</v>
      </c>
      <c r="J10" s="32" t="str">
        <f t="shared" si="0"/>
        <v>dir.</v>
      </c>
    </row>
    <row r="11" spans="1:10" x14ac:dyDescent="0.25">
      <c r="A11" s="47" t="s">
        <v>29</v>
      </c>
      <c r="B11" s="39" t="s">
        <v>35</v>
      </c>
      <c r="C11" s="41"/>
      <c r="D11" s="68"/>
      <c r="E11" s="10" t="str">
        <f>IF($D$6="yes","Ex: 475.93","")</f>
        <v>Ex: 475.93</v>
      </c>
      <c r="F11" s="7"/>
      <c r="G11" s="7"/>
      <c r="H11" s="30" t="str">
        <f t="shared" si="1"/>
        <v>dir.</v>
      </c>
      <c r="I11" s="31">
        <f t="shared" si="2"/>
        <v>0</v>
      </c>
      <c r="J11" s="32" t="str">
        <f t="shared" si="0"/>
        <v>dir.</v>
      </c>
    </row>
    <row r="12" spans="1:10" x14ac:dyDescent="0.25">
      <c r="A12" s="47" t="s">
        <v>30</v>
      </c>
      <c r="B12" s="39" t="s">
        <v>37</v>
      </c>
      <c r="C12" s="41"/>
      <c r="D12" s="68"/>
      <c r="E12" s="10" t="str">
        <f>IF($D$6="yes","Ex: 477.46","")</f>
        <v>Ex: 477.46</v>
      </c>
      <c r="F12" s="7"/>
      <c r="G12" s="7"/>
      <c r="H12" s="30" t="str">
        <f t="shared" si="1"/>
        <v>dir.</v>
      </c>
      <c r="I12" s="31">
        <f t="shared" si="2"/>
        <v>0</v>
      </c>
      <c r="J12" s="32" t="str">
        <f t="shared" si="0"/>
        <v>dir.</v>
      </c>
    </row>
    <row r="13" spans="1:10" x14ac:dyDescent="0.25">
      <c r="A13" s="47" t="s">
        <v>31</v>
      </c>
      <c r="B13" s="39" t="s">
        <v>38</v>
      </c>
      <c r="C13" s="40" t="str">
        <f>IF(D13&gt;0.08,"2High=&gt;?",IF(D13&lt;0.02,"2-low=&gt;?",""))</f>
        <v>2-low=&gt;?</v>
      </c>
      <c r="D13" s="67"/>
      <c r="E13" s="10" t="str">
        <f>IF($D$6="Yes","Ex: 0.06 or lower to 0.02","")</f>
        <v>Ex: 0.06 or lower to 0.02</v>
      </c>
      <c r="F13" s="7"/>
      <c r="G13" s="7"/>
      <c r="H13" s="30" t="str">
        <f t="shared" si="1"/>
        <v>dir.</v>
      </c>
      <c r="I13" s="31">
        <f t="shared" si="2"/>
        <v>0</v>
      </c>
      <c r="J13" s="32" t="str">
        <f t="shared" si="0"/>
        <v>dir.</v>
      </c>
    </row>
    <row r="14" spans="1:10" ht="13.8" thickBot="1" x14ac:dyDescent="0.3">
      <c r="A14" s="45" t="s">
        <v>32</v>
      </c>
      <c r="B14" s="19" t="s">
        <v>7</v>
      </c>
      <c r="C14" s="6" t="str">
        <f>IF(D14=-0.02,"","NC=-.02?&gt;")</f>
        <v>NC=-.02?&gt;</v>
      </c>
      <c r="D14" s="65"/>
      <c r="E14" s="10" t="str">
        <f>IF($D$6="yes","Ex: -0.02, Mostly","")</f>
        <v>Ex: -0.02, Mostly</v>
      </c>
      <c r="F14" s="7"/>
      <c r="G14" s="7"/>
      <c r="H14" s="30" t="str">
        <f t="shared" si="1"/>
        <v>dir.</v>
      </c>
      <c r="I14" s="31">
        <f t="shared" si="2"/>
        <v>0</v>
      </c>
      <c r="J14" s="32" t="str">
        <f t="shared" si="0"/>
        <v>dir.</v>
      </c>
    </row>
    <row r="15" spans="1:10" x14ac:dyDescent="0.25">
      <c r="A15" s="48"/>
      <c r="B15" s="18" t="s">
        <v>8</v>
      </c>
      <c r="C15" s="8" t="str">
        <f>IF(D15&gt;0.01,"2High=&gt;?",IF(D15&lt;0.005,"2low=&gt;",""))</f>
        <v>2low=&gt;</v>
      </c>
      <c r="D15" s="69"/>
      <c r="E15" s="10" t="str">
        <f>IF($D$6="yes","0.01 or 0.005, depend on you","")</f>
        <v>0.01 or 0.005, depend on you</v>
      </c>
      <c r="F15" s="7"/>
      <c r="G15" s="7"/>
      <c r="H15" s="30" t="str">
        <f t="shared" si="1"/>
        <v>dir.</v>
      </c>
      <c r="I15" s="31">
        <f t="shared" si="2"/>
        <v>0</v>
      </c>
      <c r="J15" s="32" t="str">
        <f t="shared" si="0"/>
        <v>dir.</v>
      </c>
    </row>
    <row r="16" spans="1:10" ht="13.8" thickBot="1" x14ac:dyDescent="0.3">
      <c r="A16" s="45"/>
      <c r="B16" s="19" t="s">
        <v>39</v>
      </c>
      <c r="C16" s="5" t="str">
        <f>IF(D16="rt","",IF(D16="LT","","LTorRT?&gt;"))</f>
        <v>LTorRT?&gt;</v>
      </c>
      <c r="D16" s="65"/>
      <c r="E16" s="10" t="str">
        <f>IF($D$6="Yes","LT or RT, See curve direction in plan","")</f>
        <v>LT or RT, See curve direction in plan</v>
      </c>
      <c r="F16" s="7"/>
      <c r="G16" s="7"/>
      <c r="H16" s="30" t="str">
        <f t="shared" si="1"/>
        <v>dir.</v>
      </c>
      <c r="I16" s="31">
        <f t="shared" si="2"/>
        <v>0</v>
      </c>
      <c r="J16" s="32" t="str">
        <f t="shared" si="0"/>
        <v>dir.</v>
      </c>
    </row>
    <row r="17" spans="1:10" ht="13.8" thickBot="1" x14ac:dyDescent="0.3">
      <c r="A17" s="48"/>
      <c r="B17" s="18" t="s">
        <v>9</v>
      </c>
      <c r="C17" s="2"/>
      <c r="D17" s="20" t="str">
        <f>IF($D$6="yes","Get the following data from FDM 11-10-5","")</f>
        <v>Get the following data from FDM 11-10-5</v>
      </c>
      <c r="F17" s="7"/>
      <c r="G17" s="7"/>
      <c r="H17" s="30" t="str">
        <f t="shared" si="1"/>
        <v>dir.</v>
      </c>
      <c r="I17" s="31">
        <f t="shared" si="2"/>
        <v>0</v>
      </c>
      <c r="J17" s="32" t="str">
        <f t="shared" si="0"/>
        <v>dir.</v>
      </c>
    </row>
    <row r="18" spans="1:10" x14ac:dyDescent="0.25">
      <c r="A18" s="48" t="s">
        <v>40</v>
      </c>
      <c r="B18" s="18" t="s">
        <v>41</v>
      </c>
      <c r="C18" s="14" t="str">
        <f>IF(D18=160,"","Check=&gt;?")</f>
        <v>Check=&gt;?</v>
      </c>
      <c r="D18" s="69"/>
      <c r="E18" s="7" t="str">
        <f>IF($D$6="Yes","Ex: 160 mostly","")</f>
        <v>Ex: 160 mostly</v>
      </c>
      <c r="F18" s="7"/>
      <c r="G18" s="7"/>
      <c r="H18" s="30" t="str">
        <f t="shared" si="1"/>
        <v>dir.</v>
      </c>
      <c r="I18" s="31">
        <f t="shared" si="2"/>
        <v>0</v>
      </c>
      <c r="J18" s="32" t="str">
        <f t="shared" si="0"/>
        <v>dir.</v>
      </c>
    </row>
    <row r="19" spans="1:10" ht="13.8" thickBot="1" x14ac:dyDescent="0.3">
      <c r="A19" s="45" t="s">
        <v>28</v>
      </c>
      <c r="B19" s="19" t="s">
        <v>42</v>
      </c>
      <c r="C19" s="5" t="str">
        <f>IF(D19&lt;320,IF(D19&gt;215,"","2low=&gt;?"),"2high=&gt;?")</f>
        <v>2low=&gt;?</v>
      </c>
      <c r="D19" s="65"/>
      <c r="E19" s="7" t="str">
        <f>IF($D$6="Yes","Ex: 215 TO 320","")</f>
        <v>Ex: 215 TO 320</v>
      </c>
      <c r="F19" s="7"/>
      <c r="G19" s="7"/>
      <c r="H19" s="30" t="str">
        <f t="shared" si="1"/>
        <v>dir.</v>
      </c>
      <c r="I19" s="31">
        <f t="shared" si="2"/>
        <v>0</v>
      </c>
      <c r="J19" s="32" t="str">
        <f t="shared" si="0"/>
        <v>dir.</v>
      </c>
    </row>
    <row r="20" spans="1:10" x14ac:dyDescent="0.25">
      <c r="B20" s="3"/>
      <c r="C20" s="3"/>
      <c r="D20" s="3"/>
      <c r="E20" s="7"/>
      <c r="F20" s="7"/>
      <c r="G20" s="7"/>
      <c r="H20" s="30" t="str">
        <f t="shared" si="1"/>
        <v>dir.</v>
      </c>
      <c r="I20" s="31">
        <f t="shared" si="2"/>
        <v>0</v>
      </c>
      <c r="J20" s="32" t="str">
        <f t="shared" si="0"/>
        <v>dir.</v>
      </c>
    </row>
    <row r="21" spans="1:10" x14ac:dyDescent="0.25">
      <c r="D21" s="1"/>
      <c r="E21" s="7"/>
      <c r="F21" s="7"/>
      <c r="G21" s="7"/>
      <c r="H21" s="30" t="str">
        <f t="shared" si="1"/>
        <v>dir.</v>
      </c>
      <c r="I21" s="31">
        <f t="shared" si="2"/>
        <v>0</v>
      </c>
      <c r="J21" s="32" t="str">
        <f t="shared" si="0"/>
        <v>dir.</v>
      </c>
    </row>
    <row r="22" spans="1:10" x14ac:dyDescent="0.25">
      <c r="E22" s="7"/>
      <c r="F22" s="7"/>
      <c r="G22" s="7"/>
      <c r="H22" s="30" t="str">
        <f t="shared" si="1"/>
        <v>dir.</v>
      </c>
      <c r="I22" s="31">
        <f t="shared" si="2"/>
        <v>0</v>
      </c>
      <c r="J22" s="32" t="str">
        <f t="shared" si="0"/>
        <v>dir.</v>
      </c>
    </row>
    <row r="23" spans="1:10" x14ac:dyDescent="0.25">
      <c r="E23" s="7"/>
      <c r="F23" s="7"/>
      <c r="G23" s="7"/>
      <c r="H23" s="30" t="str">
        <f t="shared" si="1"/>
        <v>dir.</v>
      </c>
      <c r="I23" s="31">
        <f t="shared" si="2"/>
        <v>0</v>
      </c>
      <c r="J23" s="32" t="str">
        <f t="shared" si="0"/>
        <v>dir.</v>
      </c>
    </row>
    <row r="24" spans="1:10" x14ac:dyDescent="0.25">
      <c r="E24" s="7"/>
      <c r="F24" s="7"/>
      <c r="G24" s="7"/>
      <c r="H24" s="30" t="str">
        <f t="shared" si="1"/>
        <v>dir.</v>
      </c>
      <c r="I24" s="31">
        <f t="shared" si="2"/>
        <v>0</v>
      </c>
      <c r="J24" s="32" t="str">
        <f t="shared" si="0"/>
        <v>dir.</v>
      </c>
    </row>
    <row r="25" spans="1:10" x14ac:dyDescent="0.25">
      <c r="E25" s="7"/>
      <c r="F25" s="7"/>
      <c r="G25" s="7"/>
      <c r="H25" s="30" t="str">
        <f t="shared" si="1"/>
        <v>dir.</v>
      </c>
      <c r="I25" s="31">
        <f t="shared" si="2"/>
        <v>0</v>
      </c>
      <c r="J25" s="32" t="str">
        <f t="shared" si="0"/>
        <v>dir.</v>
      </c>
    </row>
    <row r="26" spans="1:10" x14ac:dyDescent="0.25">
      <c r="E26" s="7"/>
      <c r="F26" s="7"/>
      <c r="G26" s="7"/>
      <c r="H26" s="30" t="s">
        <v>10</v>
      </c>
      <c r="I26" s="33" t="s">
        <v>10</v>
      </c>
      <c r="J26" s="32" t="s">
        <v>10</v>
      </c>
    </row>
    <row r="27" spans="1:10" x14ac:dyDescent="0.25">
      <c r="E27" s="7"/>
      <c r="F27" s="7"/>
      <c r="G27" s="7"/>
      <c r="H27" s="30">
        <f>IF(Dir="rt",IF(se&gt;H28,IF(Fsup1&gt;$I27,H28+Incr,se),"FS1"),IF(Dir="lt",IF(I27&gt;$D$36,IF(I27&lt;Fsup1+2,-J27,"FS1"),nc),Dir))</f>
        <v>0</v>
      </c>
      <c r="I27" s="31" t="str">
        <f>+IF(Fsup1&gt;I28,IF(Fsup1-I28&gt;Rate-1,I28+Rate,$D$34),"")</f>
        <v/>
      </c>
      <c r="J27" s="32" t="str">
        <f>IF(Dir="lt",IF(se&gt;J28,IF(Fsup1+2&gt;$I27,J28+Incr,"W"),"FS4"),IF(Dir="rt",IF(I27&gt;=$D$37+2*Trunx,IF(I27&lt;Fsup1+2,-H27,"FS4"),nc),"dir."))</f>
        <v>dir.</v>
      </c>
    </row>
    <row r="28" spans="1:10" ht="13.8" thickBot="1" x14ac:dyDescent="0.3">
      <c r="B28" s="11" t="s">
        <v>47</v>
      </c>
      <c r="C28" s="7"/>
      <c r="D28" s="7"/>
      <c r="E28" s="7"/>
      <c r="F28" s="7"/>
      <c r="G28" s="7"/>
      <c r="H28" s="30">
        <f t="shared" ref="H28:H46" si="3">IF(Dir="rt",IF(se&gt;H29,IF(Fsup1&gt;$I28,H29+Incr,se),"FS1"),IF(Dir="lt",IF(I28&gt;$D$36,IF(I28&lt;Fsup1+2,-J28,"FS1"),nc),Dir))</f>
        <v>0</v>
      </c>
      <c r="I28" s="31" t="str">
        <f t="shared" ref="I28:I46" si="4">+IF(Fsup1&gt;I29,IF(Fsup1-I29&gt;Rate-1,I29+Rate,$D$34),"")</f>
        <v/>
      </c>
      <c r="J28" s="32" t="str">
        <f>IF(Dir="lt",IF(se&gt;J29,IF(Fsup1+2&gt;$I28,J29+Incr,"W"),"FS4"),IF(Dir="rt",IF(I28&gt;=$D$37+2*Trunx,IF(I28&lt;Fsup1+2,-H28,"FS4"),nc),"dir."))</f>
        <v>dir.</v>
      </c>
    </row>
    <row r="29" spans="1:10" x14ac:dyDescent="0.25">
      <c r="B29" s="51" t="s">
        <v>45</v>
      </c>
      <c r="C29" s="52"/>
      <c r="D29" s="58">
        <f>fsup2+suptrans</f>
        <v>0</v>
      </c>
      <c r="E29" s="7"/>
      <c r="F29" s="7"/>
      <c r="G29" s="7"/>
      <c r="H29" s="30">
        <f t="shared" si="3"/>
        <v>0</v>
      </c>
      <c r="I29" s="31" t="str">
        <f t="shared" si="4"/>
        <v/>
      </c>
      <c r="J29" s="32" t="str">
        <f>IF(Dir="lt",IF(se&gt;J30,IF(Fsup1+2&gt;$I29,J30+Incr,"W"),"FS4"),IF(Dir="rt",IF(I29&gt;=$D$37+2*Trunx,IF(I29&lt;Fsup1+2,-H29,"FS4"),nc),"dir."))</f>
        <v>dir.</v>
      </c>
    </row>
    <row r="30" spans="1:10" x14ac:dyDescent="0.25">
      <c r="B30" s="53" t="s">
        <v>11</v>
      </c>
      <c r="C30" s="54"/>
      <c r="D30" s="59">
        <f>D29-2*D40</f>
        <v>0</v>
      </c>
      <c r="E30" s="7"/>
      <c r="F30" s="7"/>
      <c r="G30" s="7"/>
      <c r="H30" s="30">
        <f t="shared" si="3"/>
        <v>0</v>
      </c>
      <c r="I30" s="31" t="str">
        <f t="shared" si="4"/>
        <v/>
      </c>
      <c r="J30" s="32" t="str">
        <f>IF(Dir="lt",IF(se&gt;J31,IF(Fsup1+2&gt;$I30,J31+Incr,"W"),"FS4"),IF(Dir="rt",IF(I30&gt;=$D$37+2*Trunx,IF(I30&lt;Fsup1+2,-H30,"FS4"),nc),"dir."))</f>
        <v>dir.</v>
      </c>
    </row>
    <row r="31" spans="1:10" x14ac:dyDescent="0.25">
      <c r="B31" s="53" t="s">
        <v>12</v>
      </c>
      <c r="C31" s="54"/>
      <c r="D31" s="59">
        <f>PC+L</f>
        <v>0</v>
      </c>
      <c r="E31" s="7"/>
      <c r="F31" s="7"/>
      <c r="G31" s="7"/>
      <c r="H31" s="30">
        <f t="shared" si="3"/>
        <v>0</v>
      </c>
      <c r="I31" s="31" t="str">
        <f t="shared" si="4"/>
        <v/>
      </c>
      <c r="J31" s="32" t="str">
        <f t="shared" ref="J31:J45" si="5">IF(Dir="lt",IF(se&gt;J32,IF(Fsup1&gt;$I31,J32+Incr,se),"FS4"),IF(Dir="rt",IF(I31&gt;=$D$37+2*Trunx,IF(I31&lt;Fsup1+2,-H31,"FS4"),nc),"dir."))</f>
        <v>dir.</v>
      </c>
    </row>
    <row r="32" spans="1:10" x14ac:dyDescent="0.25">
      <c r="B32" s="53" t="s">
        <v>13</v>
      </c>
      <c r="C32" s="54"/>
      <c r="D32" s="59">
        <f>PntT-Lrf/3</f>
        <v>0</v>
      </c>
      <c r="E32" s="7"/>
      <c r="F32" s="7"/>
      <c r="G32" s="7"/>
      <c r="H32" s="30">
        <f t="shared" si="3"/>
        <v>0</v>
      </c>
      <c r="I32" s="31" t="str">
        <f t="shared" si="4"/>
        <v/>
      </c>
      <c r="J32" s="32" t="str">
        <f t="shared" si="5"/>
        <v>dir.</v>
      </c>
    </row>
    <row r="33" spans="2:10" x14ac:dyDescent="0.25">
      <c r="B33" s="53"/>
      <c r="C33" s="54"/>
      <c r="D33" s="59"/>
      <c r="E33" s="7"/>
      <c r="F33" s="7"/>
      <c r="G33" s="7"/>
      <c r="H33" s="30">
        <f t="shared" si="3"/>
        <v>0</v>
      </c>
      <c r="I33" s="31" t="str">
        <f t="shared" si="4"/>
        <v/>
      </c>
      <c r="J33" s="32" t="str">
        <f t="shared" si="5"/>
        <v>dir.</v>
      </c>
    </row>
    <row r="34" spans="2:10" x14ac:dyDescent="0.25">
      <c r="B34" s="49" t="s">
        <v>14</v>
      </c>
      <c r="C34" s="50"/>
      <c r="D34" s="60">
        <f>PC+Lrf/3</f>
        <v>0</v>
      </c>
      <c r="E34" s="7"/>
      <c r="F34" s="7"/>
      <c r="G34" s="7"/>
      <c r="H34" s="30">
        <f t="shared" si="3"/>
        <v>0</v>
      </c>
      <c r="I34" s="31" t="str">
        <f t="shared" si="4"/>
        <v/>
      </c>
      <c r="J34" s="32" t="str">
        <f t="shared" si="5"/>
        <v>dir.</v>
      </c>
    </row>
    <row r="35" spans="2:10" x14ac:dyDescent="0.25">
      <c r="B35" s="53" t="s">
        <v>15</v>
      </c>
      <c r="C35" s="54"/>
      <c r="D35" s="59">
        <f>PI-T</f>
        <v>0</v>
      </c>
      <c r="E35" s="7"/>
      <c r="F35" s="7"/>
      <c r="G35" s="7"/>
      <c r="H35" s="30">
        <f t="shared" si="3"/>
        <v>0</v>
      </c>
      <c r="I35" s="31" t="str">
        <f t="shared" si="4"/>
        <v/>
      </c>
      <c r="J35" s="32" t="str">
        <f t="shared" si="5"/>
        <v>dir.</v>
      </c>
    </row>
    <row r="36" spans="2:10" x14ac:dyDescent="0.25">
      <c r="B36" s="53" t="s">
        <v>16</v>
      </c>
      <c r="C36" s="54"/>
      <c r="D36" s="59">
        <f>Btrans+2*Trunx</f>
        <v>0</v>
      </c>
      <c r="E36" s="7"/>
      <c r="F36" s="7"/>
      <c r="G36" s="7"/>
      <c r="H36" s="30">
        <f t="shared" si="3"/>
        <v>0</v>
      </c>
      <c r="I36" s="31" t="str">
        <f t="shared" si="4"/>
        <v/>
      </c>
      <c r="J36" s="32" t="str">
        <f t="shared" si="5"/>
        <v>dir.</v>
      </c>
    </row>
    <row r="37" spans="2:10" x14ac:dyDescent="0.25">
      <c r="B37" s="53" t="s">
        <v>46</v>
      </c>
      <c r="C37" s="54"/>
      <c r="D37" s="59">
        <f>Fsup1-suptrans</f>
        <v>0</v>
      </c>
      <c r="E37" s="7"/>
      <c r="F37" s="7"/>
      <c r="G37" s="7"/>
      <c r="H37" s="30">
        <f t="shared" si="3"/>
        <v>0</v>
      </c>
      <c r="I37" s="31" t="str">
        <f t="shared" si="4"/>
        <v/>
      </c>
      <c r="J37" s="32" t="str">
        <f t="shared" si="5"/>
        <v>dir.</v>
      </c>
    </row>
    <row r="38" spans="2:10" x14ac:dyDescent="0.25">
      <c r="B38" s="53"/>
      <c r="C38" s="54"/>
      <c r="D38" s="61"/>
      <c r="E38" s="7"/>
      <c r="F38" s="7"/>
      <c r="G38" s="7"/>
      <c r="H38" s="30">
        <f t="shared" si="3"/>
        <v>0</v>
      </c>
      <c r="I38" s="31" t="str">
        <f t="shared" si="4"/>
        <v/>
      </c>
      <c r="J38" s="32" t="str">
        <f t="shared" si="5"/>
        <v>dir.</v>
      </c>
    </row>
    <row r="39" spans="2:10" x14ac:dyDescent="0.25">
      <c r="B39" s="49" t="s">
        <v>17</v>
      </c>
      <c r="C39" s="50"/>
      <c r="D39" s="62" t="e">
        <f>D19/((D13-D14)*100)*D15/0.01</f>
        <v>#DIV/0!</v>
      </c>
      <c r="E39" s="7"/>
      <c r="F39" s="7"/>
      <c r="G39" s="7"/>
      <c r="H39" s="30">
        <f t="shared" si="3"/>
        <v>0</v>
      </c>
      <c r="I39" s="31" t="str">
        <f t="shared" si="4"/>
        <v/>
      </c>
      <c r="J39" s="32" t="str">
        <f t="shared" si="5"/>
        <v>dir.</v>
      </c>
    </row>
    <row r="40" spans="2:10" ht="13.8" thickBot="1" x14ac:dyDescent="0.3">
      <c r="B40" s="13" t="s">
        <v>18</v>
      </c>
      <c r="C40" s="6"/>
      <c r="D40" s="63">
        <f>suptrans-Lrf</f>
        <v>0</v>
      </c>
      <c r="E40" s="7"/>
      <c r="F40" s="7"/>
      <c r="G40" s="7"/>
      <c r="H40" s="30">
        <f t="shared" si="3"/>
        <v>0</v>
      </c>
      <c r="I40" s="31" t="str">
        <f t="shared" si="4"/>
        <v/>
      </c>
      <c r="J40" s="32" t="str">
        <f t="shared" si="5"/>
        <v>dir.</v>
      </c>
    </row>
    <row r="41" spans="2:10" x14ac:dyDescent="0.25">
      <c r="E41" s="7"/>
      <c r="F41" s="7" t="s">
        <v>1</v>
      </c>
      <c r="G41" s="7"/>
      <c r="H41" s="30">
        <f t="shared" si="3"/>
        <v>0</v>
      </c>
      <c r="I41" s="31" t="str">
        <f t="shared" si="4"/>
        <v/>
      </c>
      <c r="J41" s="32" t="str">
        <f t="shared" si="5"/>
        <v>dir.</v>
      </c>
    </row>
    <row r="42" spans="2:10" ht="13.8" thickBot="1" x14ac:dyDescent="0.3">
      <c r="B42" t="s">
        <v>1</v>
      </c>
      <c r="C42" s="38" t="str">
        <f>IF($D$6="Yes","Enter Project Information Here.","")</f>
        <v>Enter Project Information Here.</v>
      </c>
      <c r="E42" s="11"/>
      <c r="F42" s="7"/>
      <c r="G42" s="7"/>
      <c r="H42" s="30">
        <f t="shared" si="3"/>
        <v>0</v>
      </c>
      <c r="I42" s="31" t="str">
        <f t="shared" si="4"/>
        <v/>
      </c>
      <c r="J42" s="32" t="str">
        <f t="shared" si="5"/>
        <v>dir.</v>
      </c>
    </row>
    <row r="43" spans="2:10" x14ac:dyDescent="0.25">
      <c r="B43" s="55" t="s">
        <v>19</v>
      </c>
      <c r="C43" s="70"/>
      <c r="D43" s="70"/>
      <c r="E43" s="7" t="s">
        <v>1</v>
      </c>
      <c r="F43" s="7"/>
      <c r="G43" s="7"/>
      <c r="H43" s="30">
        <f t="shared" si="3"/>
        <v>0</v>
      </c>
      <c r="I43" s="31" t="str">
        <f t="shared" si="4"/>
        <v/>
      </c>
      <c r="J43" s="32" t="str">
        <f t="shared" si="5"/>
        <v>dir.</v>
      </c>
    </row>
    <row r="44" spans="2:10" x14ac:dyDescent="0.25">
      <c r="B44" s="56" t="s">
        <v>20</v>
      </c>
      <c r="C44" s="70"/>
      <c r="D44" s="70"/>
      <c r="E44" s="7" t="s">
        <v>1</v>
      </c>
      <c r="F44" s="7"/>
      <c r="G44" s="7"/>
      <c r="H44" s="30">
        <f t="shared" si="3"/>
        <v>0</v>
      </c>
      <c r="I44" s="31" t="str">
        <f t="shared" si="4"/>
        <v/>
      </c>
      <c r="J44" s="32" t="str">
        <f t="shared" si="5"/>
        <v>dir.</v>
      </c>
    </row>
    <row r="45" spans="2:10" x14ac:dyDescent="0.25">
      <c r="B45" s="56" t="s">
        <v>21</v>
      </c>
      <c r="C45" s="70"/>
      <c r="D45" s="70"/>
      <c r="E45" s="7"/>
      <c r="F45" s="7"/>
      <c r="G45" s="7"/>
      <c r="H45" s="30">
        <f t="shared" si="3"/>
        <v>0</v>
      </c>
      <c r="I45" s="31" t="str">
        <f t="shared" si="4"/>
        <v/>
      </c>
      <c r="J45" s="32" t="str">
        <f t="shared" si="5"/>
        <v>dir.</v>
      </c>
    </row>
    <row r="46" spans="2:10" ht="13.8" thickBot="1" x14ac:dyDescent="0.3">
      <c r="B46" s="56" t="s">
        <v>22</v>
      </c>
      <c r="C46" s="70"/>
      <c r="D46" s="70"/>
      <c r="E46" s="7"/>
      <c r="F46" s="7"/>
      <c r="G46" s="7"/>
      <c r="H46" s="30">
        <f t="shared" si="3"/>
        <v>0</v>
      </c>
      <c r="I46" s="31" t="str">
        <f t="shared" si="4"/>
        <v/>
      </c>
      <c r="J46" s="32" t="str">
        <f>IF(Dir="lt",IF(se&gt;J47,IF(Fsup1+2&gt;$I46,J47+Incr,"W"),"FS4"),IF(Dir="rt",IF(I46&gt;=Btrans+2*Trunx,IF(I46&lt;Fsup1+2,-H46,"FS4"),nc),"dir."))</f>
        <v>dir.</v>
      </c>
    </row>
    <row r="47" spans="2:10" ht="13.8" thickBot="1" x14ac:dyDescent="0.3">
      <c r="B47" s="56" t="s">
        <v>51</v>
      </c>
      <c r="C47" s="70"/>
      <c r="D47" s="70"/>
      <c r="E47" s="7"/>
      <c r="F47" s="9"/>
      <c r="G47" s="9" t="s">
        <v>23</v>
      </c>
      <c r="H47" s="27">
        <f>IF(se&lt;=0.08,nc,"retype")</f>
        <v>0</v>
      </c>
      <c r="I47" s="28">
        <f>Btrans</f>
        <v>0</v>
      </c>
      <c r="J47" s="29">
        <f>IF(se&lt;=0.08,nc,"retype")</f>
        <v>0</v>
      </c>
    </row>
    <row r="48" spans="2:10" ht="13.8" thickBot="1" x14ac:dyDescent="0.3">
      <c r="B48" s="57" t="s">
        <v>24</v>
      </c>
      <c r="C48" s="70"/>
      <c r="D48" s="70"/>
      <c r="E48" s="7"/>
      <c r="F48" s="7"/>
      <c r="G48" s="7"/>
      <c r="H48" s="34" t="s">
        <v>2</v>
      </c>
      <c r="I48" s="19" t="s">
        <v>3</v>
      </c>
      <c r="J48" s="35" t="s">
        <v>2</v>
      </c>
    </row>
  </sheetData>
  <sheetProtection sheet="1" objects="1" scenarios="1"/>
  <mergeCells count="7">
    <mergeCell ref="C46:D46"/>
    <mergeCell ref="C47:D47"/>
    <mergeCell ref="C48:D48"/>
    <mergeCell ref="B1:J1"/>
    <mergeCell ref="C43:D43"/>
    <mergeCell ref="C44:D44"/>
    <mergeCell ref="C45:D45"/>
  </mergeCells>
  <phoneticPr fontId="0" type="noConversion"/>
  <pageMargins left="0.75" right="0.75" top="0.75" bottom="1" header="0.76" footer="0.5"/>
  <pageSetup scale="80" orientation="landscape" r:id="rId1"/>
  <headerFooter alignWithMargins="0">
    <oddFooter>&amp;LRev 2/1/2017&amp;CTransition.xlsx
&amp;F&amp;RPage No.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Btrans</vt:lpstr>
      <vt:lpstr>D</vt:lpstr>
      <vt:lpstr>Dir</vt:lpstr>
      <vt:lpstr>Etrans</vt:lpstr>
      <vt:lpstr>Fsup1</vt:lpstr>
      <vt:lpstr>fsup2</vt:lpstr>
      <vt:lpstr>Incr</vt:lpstr>
      <vt:lpstr>L</vt:lpstr>
      <vt:lpstr>Lrf</vt:lpstr>
      <vt:lpstr>Lrunoff</vt:lpstr>
      <vt:lpstr>nc</vt:lpstr>
      <vt:lpstr>PC</vt:lpstr>
      <vt:lpstr>PI</vt:lpstr>
      <vt:lpstr>Pntc</vt:lpstr>
      <vt:lpstr>PntT</vt:lpstr>
      <vt:lpstr>PT</vt:lpstr>
      <vt:lpstr>Rad</vt:lpstr>
      <vt:lpstr>Rate</vt:lpstr>
      <vt:lpstr>se</vt:lpstr>
      <vt:lpstr>sup</vt:lpstr>
      <vt:lpstr>suptrans</vt:lpstr>
      <vt:lpstr>T</vt:lpstr>
      <vt:lpstr>Trunx</vt:lpstr>
      <vt:lpstr>x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DOTD8P</dc:creator>
  <cp:lastModifiedBy>dotjam</cp:lastModifiedBy>
  <cp:lastPrinted>2011-01-26T19:12:06Z</cp:lastPrinted>
  <dcterms:created xsi:type="dcterms:W3CDTF">2000-02-22T22:30:51Z</dcterms:created>
  <dcterms:modified xsi:type="dcterms:W3CDTF">2017-01-25T19:23:34Z</dcterms:modified>
</cp:coreProperties>
</file>