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19188" windowHeight="11808"/>
  </bookViews>
  <sheets>
    <sheet name="Sheet1" sheetId="1" r:id="rId1"/>
  </sheets>
  <definedNames>
    <definedName name="\a">Sheet1!$A$110</definedName>
    <definedName name="\h">Sheet1!$A$131</definedName>
    <definedName name="\p">Sheet1!$E$108</definedName>
    <definedName name="\s">Sheet1!$A$108</definedName>
    <definedName name="_Key1" hidden="1">Sheet1!$R$2</definedName>
    <definedName name="_Order1" hidden="1">255</definedName>
    <definedName name="_Regression_Int" localSheetId="0" hidden="1">1</definedName>
    <definedName name="_Sort" hidden="1">Sheet1!$R$2:$V$21</definedName>
    <definedName name="AGGREGATE">Sheet1!$A$22:$L$32</definedName>
    <definedName name="ALTS">Sheet1!$A$111</definedName>
    <definedName name="CONCWT">Sheet1!$R$2:$V$21</definedName>
    <definedName name="EDITMENU">Sheet1!$Y$43</definedName>
    <definedName name="FILEMENU">Sheet1!$AD$14</definedName>
    <definedName name="GRADEMENU">Sheet1!$Y$31</definedName>
    <definedName name="HELP">Sheet1!$A$132</definedName>
    <definedName name="MIXMENU">Sheet1!$Y$23</definedName>
    <definedName name="_xlnm.Print_Area" localSheetId="0">Sheet1!$A$1:$L$62</definedName>
    <definedName name="Print_Area_MI">Sheet1!$A$1:$L$99</definedName>
    <definedName name="TOPMENU">Sheet1!$X$8</definedName>
  </definedNames>
  <calcPr calcId="152511"/>
</workbook>
</file>

<file path=xl/calcChain.xml><?xml version="1.0" encoding="utf-8"?>
<calcChain xmlns="http://schemas.openxmlformats.org/spreadsheetml/2006/main">
  <c r="G8" i="1" l="1"/>
  <c r="H6" i="1" s="1"/>
  <c r="J8" i="1"/>
  <c r="B46" i="1" s="1"/>
  <c r="G10" i="1"/>
  <c r="G12" i="1"/>
  <c r="J16" i="1"/>
  <c r="J20" i="1"/>
  <c r="K23" i="1"/>
  <c r="K25" i="1"/>
  <c r="D27" i="1"/>
  <c r="A34" i="1"/>
  <c r="A36" i="1"/>
  <c r="A38" i="1"/>
  <c r="A40" i="1"/>
  <c r="J32" i="1" l="1"/>
  <c r="J31" i="1"/>
  <c r="B45" i="1"/>
  <c r="G27" i="1"/>
  <c r="J40" i="1"/>
  <c r="B53" i="1" s="1"/>
  <c r="E53" i="1" s="1"/>
  <c r="J36" i="1"/>
  <c r="B49" i="1" s="1"/>
  <c r="E49" i="1" s="1"/>
  <c r="J38" i="1"/>
  <c r="B51" i="1" s="1"/>
  <c r="D51" i="1" s="1"/>
  <c r="J34" i="1"/>
  <c r="D49" i="1" l="1"/>
  <c r="E51" i="1"/>
  <c r="F51" i="1" s="1"/>
  <c r="F49" i="1"/>
  <c r="D53" i="1"/>
  <c r="F53" i="1" s="1"/>
  <c r="C51" i="1"/>
  <c r="B47" i="1"/>
  <c r="K40" i="1"/>
  <c r="C49" i="1"/>
  <c r="C53" i="1" l="1"/>
  <c r="D47" i="1"/>
  <c r="E47" i="1"/>
  <c r="F47" i="1" l="1"/>
  <c r="F55" i="1" s="1"/>
  <c r="C56" i="1" s="1"/>
  <c r="D60" i="1" s="1"/>
  <c r="C47" i="1"/>
</calcChain>
</file>

<file path=xl/sharedStrings.xml><?xml version="1.0" encoding="utf-8"?>
<sst xmlns="http://schemas.openxmlformats.org/spreadsheetml/2006/main" count="130" uniqueCount="108">
  <si>
    <t>DETERMINATION OF FIELD BATCH WEIGHTS FOR CONCRETE</t>
  </si>
  <si>
    <t>GRADE</t>
  </si>
  <si>
    <t>PC</t>
  </si>
  <si>
    <t>ASH/SLAG</t>
  </si>
  <si>
    <t>AGG</t>
  </si>
  <si>
    <t>H2O</t>
  </si>
  <si>
    <t>(Work Sheet)</t>
  </si>
  <si>
    <t>A</t>
  </si>
  <si>
    <t>EL23(H)  586</t>
  </si>
  <si>
    <t>A2</t>
  </si>
  <si>
    <t>PROJECT DESCRIPTION</t>
  </si>
  <si>
    <t>CONCRETE DESCRIPTION</t>
  </si>
  <si>
    <t>A3</t>
  </si>
  <si>
    <t>Project</t>
  </si>
  <si>
    <t>Contract</t>
  </si>
  <si>
    <t>Concrete Grade</t>
  </si>
  <si>
    <t>A-FA</t>
  </si>
  <si>
    <t>bags</t>
  </si>
  <si>
    <t>A-S</t>
  </si>
  <si>
    <t>Name of Road</t>
  </si>
  <si>
    <t>Lbs. of Cement</t>
  </si>
  <si>
    <t>Lbs. of Fly Ash/Slag</t>
  </si>
  <si>
    <t>A-S2</t>
  </si>
  <si>
    <t>Per Cubic Yard</t>
  </si>
  <si>
    <t>A-IP</t>
  </si>
  <si>
    <t>Highway</t>
  </si>
  <si>
    <t>County</t>
  </si>
  <si>
    <t>Lbs. of Total Dry</t>
  </si>
  <si>
    <t>A-IS</t>
  </si>
  <si>
    <t>Aggregate per Cubic Yard</t>
  </si>
  <si>
    <t>B</t>
  </si>
  <si>
    <t>Contractor</t>
  </si>
  <si>
    <t>Max. Total Mix Water in</t>
  </si>
  <si>
    <t>B-FA</t>
  </si>
  <si>
    <t>Gal. per Cubic Yard</t>
  </si>
  <si>
    <t>B-S</t>
  </si>
  <si>
    <t>AGGREGATE DATA</t>
  </si>
  <si>
    <t>BATCH SIZE DATA</t>
  </si>
  <si>
    <t>B-IP</t>
  </si>
  <si>
    <t>Aggregate</t>
  </si>
  <si>
    <t>Source</t>
  </si>
  <si>
    <t>Test No.</t>
  </si>
  <si>
    <t>Specific</t>
  </si>
  <si>
    <t>%</t>
  </si>
  <si>
    <t>% Total</t>
  </si>
  <si>
    <t>Maximum Allowable Mixer</t>
  </si>
  <si>
    <t>B-IS</t>
  </si>
  <si>
    <t>Gravity</t>
  </si>
  <si>
    <t>Absorp.</t>
  </si>
  <si>
    <t>Moisture</t>
  </si>
  <si>
    <t>Batch Volume</t>
  </si>
  <si>
    <t>C</t>
  </si>
  <si>
    <t>Fine Agg.</t>
  </si>
  <si>
    <t>RAY WASKOVISH FARM</t>
  </si>
  <si>
    <t>C.F.</t>
  </si>
  <si>
    <t>C-FA</t>
  </si>
  <si>
    <t>No. 1 C.A.</t>
  </si>
  <si>
    <t>VULCAN QUARRY</t>
  </si>
  <si>
    <t>C.Y.</t>
  </si>
  <si>
    <t>C-S</t>
  </si>
  <si>
    <t>No. 2 C.A.</t>
  </si>
  <si>
    <t>Design Batch Volume:</t>
  </si>
  <si>
    <t>C-IP</t>
  </si>
  <si>
    <t>No. 3 C.A.</t>
  </si>
  <si>
    <t>C-IS</t>
  </si>
  <si>
    <t>D</t>
  </si>
  <si>
    <t>Balanced Average Specific Gravity</t>
  </si>
  <si>
    <t>Total Dry Agg/C.Y.</t>
  </si>
  <si>
    <t>PROPORTIONS (%):</t>
  </si>
  <si>
    <t>E</t>
  </si>
  <si>
    <t>F.A.</t>
  </si>
  <si>
    <t>C.A.</t>
  </si>
  <si>
    <t>NO. 1</t>
  </si>
  <si>
    <t>NO. 2</t>
  </si>
  <si>
    <t>NO. 3</t>
  </si>
  <si>
    <t>=</t>
  </si>
  <si>
    <t>(D)</t>
  </si>
  <si>
    <t>(E)</t>
  </si>
  <si>
    <t>Dry Batch Weight for a 1 Cubic Yard Batch</t>
  </si>
  <si>
    <t>Material</t>
  </si>
  <si>
    <t>Computations</t>
  </si>
  <si>
    <t>Pounds</t>
  </si>
  <si>
    <t>Cement</t>
  </si>
  <si>
    <t>Fly A./Slag</t>
  </si>
  <si>
    <t>Field Batch Weights - Pounds</t>
  </si>
  <si>
    <t xml:space="preserve">  Remarks and Scratch</t>
  </si>
  <si>
    <t>Dry</t>
  </si>
  <si>
    <t>Wet</t>
  </si>
  <si>
    <t>Total</t>
  </si>
  <si>
    <t>Absorb.</t>
  </si>
  <si>
    <t>Free</t>
  </si>
  <si>
    <t>Fly A./slag</t>
  </si>
  <si>
    <t>Total free moisture in gallons -</t>
  </si>
  <si>
    <t>gal.</t>
  </si>
  <si>
    <t>Max. allow. mix water which may be added to batch</t>
  </si>
  <si>
    <t>= (max. allow. gal/C.Y.) (Batch Volume)</t>
  </si>
  <si>
    <t xml:space="preserve">  minus total gal. of free moisture</t>
  </si>
  <si>
    <t>Computed by</t>
  </si>
  <si>
    <t>Date</t>
  </si>
  <si>
    <t>Checked by</t>
  </si>
  <si>
    <t>MIX DESIGN FOR NON-QMP PROJECTS</t>
  </si>
  <si>
    <t>Type over entries shown in blue as an example</t>
  </si>
  <si>
    <t>555-5555-55</t>
  </si>
  <si>
    <t>6450-01-74</t>
  </si>
  <si>
    <t>JACKSON ST., CITY OF OSHKOSH</t>
  </si>
  <si>
    <t>USH 45</t>
  </si>
  <si>
    <t>WINNEBAGO</t>
  </si>
  <si>
    <t>TRIERWEILER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</si>
</sst>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_)"/>
    <numFmt numFmtId="166" formatCode="0_)"/>
    <numFmt numFmtId="167" formatCode="0.00_)"/>
    <numFmt numFmtId="168" formatCode="0.000"/>
  </numFmts>
  <fonts count="18" x14ac:knownFonts="1">
    <font>
      <sz val="7"/>
      <name val="Helv"/>
    </font>
    <font>
      <sz val="7"/>
      <color indexed="12"/>
      <name val="Helv"/>
    </font>
    <font>
      <b/>
      <sz val="10"/>
      <name val="Helv"/>
    </font>
    <font>
      <sz val="10"/>
      <name val="Helv"/>
    </font>
    <font>
      <sz val="12"/>
      <name val="Helv"/>
    </font>
    <font>
      <sz val="10"/>
      <name val="Tms Rmn"/>
    </font>
    <font>
      <u/>
      <sz val="10"/>
      <name val="Tms Rmn"/>
    </font>
    <font>
      <b/>
      <sz val="12"/>
      <name val="Helv"/>
    </font>
    <font>
      <sz val="8"/>
      <name val="Tms Rmn"/>
    </font>
    <font>
      <b/>
      <sz val="8"/>
      <name val="Helv"/>
    </font>
    <font>
      <b/>
      <sz val="10"/>
      <name val="Tms Rmn"/>
    </font>
    <font>
      <sz val="8"/>
      <name val="Helv"/>
    </font>
    <font>
      <b/>
      <u/>
      <sz val="12"/>
      <name val="Helv"/>
    </font>
    <font>
      <sz val="10"/>
      <color indexed="12"/>
      <name val="Helv"/>
    </font>
    <font>
      <sz val="12"/>
      <color indexed="12"/>
      <name val="Helv"/>
    </font>
    <font>
      <sz val="12"/>
      <color indexed="12"/>
      <name val="Helv"/>
      <family val="2"/>
    </font>
    <font>
      <b/>
      <sz val="12"/>
      <color indexed="48"/>
      <name val="Helv"/>
    </font>
    <font>
      <sz val="7"/>
      <color indexed="48"/>
      <name val="Helv"/>
    </font>
  </fonts>
  <fills count="3">
    <fill>
      <patternFill patternType="none"/>
    </fill>
    <fill>
      <patternFill patternType="gray125"/>
    </fill>
    <fill>
      <patternFill patternType="lightGray">
        <fgColor indexed="8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164" fontId="0" fillId="0" borderId="0"/>
  </cellStyleXfs>
  <cellXfs count="181">
    <xf numFmtId="164" fontId="0" fillId="0" borderId="0" xfId="0"/>
    <xf numFmtId="164" fontId="0" fillId="0" borderId="0" xfId="0" applyAlignment="1" applyProtection="1">
      <alignment horizontal="left"/>
    </xf>
    <xf numFmtId="164" fontId="0" fillId="0" borderId="0" xfId="0" applyAlignment="1" applyProtection="1">
      <alignment horizontal="center"/>
    </xf>
    <xf numFmtId="164" fontId="0" fillId="0" borderId="0" xfId="0" applyProtection="1"/>
    <xf numFmtId="164" fontId="1" fillId="0" borderId="0" xfId="0" applyFont="1" applyProtection="1">
      <protection locked="0"/>
    </xf>
    <xf numFmtId="164" fontId="0" fillId="0" borderId="0" xfId="0" applyBorder="1" applyAlignment="1" applyProtection="1">
      <alignment horizontal="left"/>
    </xf>
    <xf numFmtId="164" fontId="0" fillId="0" borderId="0" xfId="0" applyBorder="1" applyAlignment="1" applyProtection="1">
      <alignment horizontal="centerContinuous"/>
    </xf>
    <xf numFmtId="164" fontId="1" fillId="0" borderId="0" xfId="0" applyFont="1" applyBorder="1" applyProtection="1">
      <protection locked="0"/>
    </xf>
    <xf numFmtId="164" fontId="0" fillId="0" borderId="0" xfId="0" applyBorder="1" applyAlignment="1">
      <alignment horizontal="centerContinuous"/>
    </xf>
    <xf numFmtId="164" fontId="0" fillId="0" borderId="0" xfId="0" applyBorder="1" applyAlignment="1" applyProtection="1">
      <alignment horizontal="right"/>
    </xf>
    <xf numFmtId="166" fontId="0" fillId="0" borderId="0" xfId="0" applyNumberFormat="1" applyBorder="1" applyProtection="1"/>
    <xf numFmtId="164" fontId="0" fillId="0" borderId="0" xfId="0" applyBorder="1"/>
    <xf numFmtId="164" fontId="2" fillId="0" borderId="0" xfId="0" applyFont="1" applyBorder="1" applyAlignment="1" applyProtection="1">
      <alignment horizontal="left"/>
    </xf>
    <xf numFmtId="164" fontId="0" fillId="0" borderId="1" xfId="0" applyBorder="1"/>
    <xf numFmtId="164" fontId="0" fillId="0" borderId="2" xfId="0" applyBorder="1"/>
    <xf numFmtId="164" fontId="0" fillId="0" borderId="3" xfId="0" applyBorder="1"/>
    <xf numFmtId="164" fontId="0" fillId="0" borderId="4" xfId="0" applyBorder="1"/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8" xfId="0" applyBorder="1"/>
    <xf numFmtId="164" fontId="0" fillId="0" borderId="9" xfId="0" applyBorder="1"/>
    <xf numFmtId="164" fontId="3" fillId="0" borderId="9" xfId="0" applyFont="1" applyBorder="1"/>
    <xf numFmtId="164" fontId="0" fillId="0" borderId="10" xfId="0" applyBorder="1"/>
    <xf numFmtId="164" fontId="0" fillId="0" borderId="11" xfId="0" applyBorder="1"/>
    <xf numFmtId="164" fontId="0" fillId="0" borderId="11" xfId="0" applyBorder="1" applyAlignment="1">
      <alignment horizontal="centerContinuous"/>
    </xf>
    <xf numFmtId="164" fontId="0" fillId="0" borderId="12" xfId="0" applyBorder="1" applyAlignment="1">
      <alignment horizontal="centerContinuous"/>
    </xf>
    <xf numFmtId="164" fontId="0" fillId="0" borderId="13" xfId="0" applyBorder="1"/>
    <xf numFmtId="164" fontId="5" fillId="0" borderId="2" xfId="0" applyFont="1" applyBorder="1"/>
    <xf numFmtId="164" fontId="4" fillId="0" borderId="3" xfId="0" applyFont="1" applyBorder="1"/>
    <xf numFmtId="164" fontId="0" fillId="0" borderId="14" xfId="0" applyBorder="1" applyAlignment="1">
      <alignment horizontal="centerContinuous"/>
    </xf>
    <xf numFmtId="164" fontId="3" fillId="2" borderId="15" xfId="0" applyFont="1" applyFill="1" applyBorder="1"/>
    <xf numFmtId="164" fontId="0" fillId="2" borderId="16" xfId="0" applyFill="1" applyBorder="1"/>
    <xf numFmtId="164" fontId="4" fillId="2" borderId="16" xfId="0" applyFont="1" applyFill="1" applyBorder="1"/>
    <xf numFmtId="164" fontId="4" fillId="2" borderId="17" xfId="0" applyFont="1" applyFill="1" applyBorder="1"/>
    <xf numFmtId="164" fontId="0" fillId="0" borderId="10" xfId="0" applyBorder="1" applyAlignment="1" applyProtection="1">
      <alignment horizontal="centerContinuous"/>
    </xf>
    <xf numFmtId="164" fontId="0" fillId="0" borderId="10" xfId="0" applyBorder="1" applyAlignment="1" applyProtection="1">
      <alignment horizontal="left"/>
    </xf>
    <xf numFmtId="164" fontId="0" fillId="0" borderId="1" xfId="0" applyBorder="1" applyAlignment="1" applyProtection="1">
      <alignment horizontal="left"/>
    </xf>
    <xf numFmtId="164" fontId="0" fillId="0" borderId="8" xfId="0" applyBorder="1" applyAlignment="1" applyProtection="1">
      <alignment horizontal="left"/>
    </xf>
    <xf numFmtId="164" fontId="1" fillId="0" borderId="5" xfId="0" applyFont="1" applyBorder="1" applyProtection="1">
      <protection locked="0"/>
    </xf>
    <xf numFmtId="164" fontId="1" fillId="0" borderId="6" xfId="0" applyFont="1" applyBorder="1" applyProtection="1">
      <protection locked="0"/>
    </xf>
    <xf numFmtId="164" fontId="13" fillId="0" borderId="9" xfId="0" applyFont="1" applyBorder="1" applyProtection="1">
      <protection locked="0"/>
    </xf>
    <xf numFmtId="164" fontId="13" fillId="0" borderId="5" xfId="0" applyFont="1" applyBorder="1" applyAlignment="1" applyProtection="1">
      <alignment horizontal="left"/>
      <protection locked="0"/>
    </xf>
    <xf numFmtId="165" fontId="3" fillId="0" borderId="5" xfId="0" applyNumberFormat="1" applyFont="1" applyBorder="1" applyProtection="1"/>
    <xf numFmtId="164" fontId="5" fillId="0" borderId="5" xfId="0" applyFont="1" applyBorder="1" applyAlignment="1" applyProtection="1">
      <alignment horizontal="left"/>
    </xf>
    <xf numFmtId="164" fontId="0" fillId="0" borderId="4" xfId="0" applyBorder="1" applyAlignment="1" applyProtection="1">
      <alignment horizontal="left"/>
    </xf>
    <xf numFmtId="164" fontId="0" fillId="0" borderId="8" xfId="0" applyBorder="1" applyAlignment="1" applyProtection="1">
      <alignment horizontal="center"/>
    </xf>
    <xf numFmtId="164" fontId="0" fillId="0" borderId="3" xfId="0" applyBorder="1" applyAlignment="1" applyProtection="1">
      <alignment horizontal="left"/>
    </xf>
    <xf numFmtId="164" fontId="0" fillId="0" borderId="9" xfId="0" applyBorder="1" applyAlignment="1" applyProtection="1">
      <alignment horizontal="center"/>
    </xf>
    <xf numFmtId="164" fontId="13" fillId="0" borderId="5" xfId="0" applyFont="1" applyBorder="1" applyProtection="1">
      <protection locked="0"/>
    </xf>
    <xf numFmtId="164" fontId="13" fillId="0" borderId="6" xfId="0" applyFont="1" applyBorder="1" applyProtection="1">
      <protection locked="0"/>
    </xf>
    <xf numFmtId="164" fontId="13" fillId="0" borderId="4" xfId="0" applyFont="1" applyBorder="1" applyProtection="1">
      <protection locked="0"/>
    </xf>
    <xf numFmtId="164" fontId="5" fillId="0" borderId="13" xfId="0" applyFont="1" applyBorder="1" applyAlignment="1" applyProtection="1">
      <alignment horizontal="left"/>
    </xf>
    <xf numFmtId="164" fontId="5" fillId="0" borderId="7" xfId="0" applyFont="1" applyBorder="1" applyAlignment="1" applyProtection="1">
      <alignment horizontal="left"/>
    </xf>
    <xf numFmtId="164" fontId="14" fillId="0" borderId="5" xfId="0" applyFont="1" applyBorder="1" applyProtection="1">
      <protection locked="0"/>
    </xf>
    <xf numFmtId="164" fontId="0" fillId="0" borderId="7" xfId="0" applyBorder="1" applyAlignment="1" applyProtection="1">
      <alignment horizontal="center"/>
    </xf>
    <xf numFmtId="166" fontId="7" fillId="0" borderId="13" xfId="0" applyNumberFormat="1" applyFont="1" applyBorder="1" applyProtection="1"/>
    <xf numFmtId="167" fontId="0" fillId="0" borderId="7" xfId="0" applyNumberFormat="1" applyBorder="1" applyProtection="1"/>
    <xf numFmtId="164" fontId="0" fillId="0" borderId="5" xfId="0" applyNumberFormat="1" applyBorder="1" applyProtection="1"/>
    <xf numFmtId="167" fontId="0" fillId="0" borderId="4" xfId="0" applyNumberFormat="1" applyBorder="1" applyProtection="1"/>
    <xf numFmtId="167" fontId="0" fillId="0" borderId="5" xfId="0" applyNumberFormat="1" applyBorder="1" applyProtection="1"/>
    <xf numFmtId="167" fontId="1" fillId="0" borderId="5" xfId="0" applyNumberFormat="1" applyFont="1" applyBorder="1" applyProtection="1">
      <protection locked="0"/>
    </xf>
    <xf numFmtId="164" fontId="0" fillId="0" borderId="11" xfId="0" applyNumberFormat="1" applyBorder="1" applyProtection="1"/>
    <xf numFmtId="167" fontId="0" fillId="0" borderId="11" xfId="0" applyNumberFormat="1" applyBorder="1" applyProtection="1"/>
    <xf numFmtId="167" fontId="0" fillId="0" borderId="12" xfId="0" applyNumberFormat="1" applyBorder="1" applyProtection="1"/>
    <xf numFmtId="164" fontId="4" fillId="0" borderId="15" xfId="0" applyFont="1" applyBorder="1" applyProtection="1"/>
    <xf numFmtId="164" fontId="4" fillId="0" borderId="9" xfId="0" applyFont="1" applyBorder="1" applyProtection="1"/>
    <xf numFmtId="167" fontId="0" fillId="0" borderId="2" xfId="0" applyNumberFormat="1" applyBorder="1" applyProtection="1"/>
    <xf numFmtId="166" fontId="0" fillId="0" borderId="5" xfId="0" applyNumberFormat="1" applyBorder="1" applyProtection="1"/>
    <xf numFmtId="166" fontId="0" fillId="0" borderId="8" xfId="0" applyNumberFormat="1" applyBorder="1" applyProtection="1"/>
    <xf numFmtId="166" fontId="0" fillId="0" borderId="9" xfId="0" applyNumberFormat="1" applyBorder="1" applyAlignment="1" applyProtection="1">
      <alignment horizontal="center"/>
    </xf>
    <xf numFmtId="164" fontId="0" fillId="0" borderId="15" xfId="0" applyBorder="1" applyAlignment="1" applyProtection="1">
      <alignment horizontal="center"/>
    </xf>
    <xf numFmtId="164" fontId="3" fillId="0" borderId="15" xfId="0" applyNumberFormat="1" applyFont="1" applyBorder="1" applyProtection="1"/>
    <xf numFmtId="166" fontId="3" fillId="2" borderId="15" xfId="0" applyNumberFormat="1" applyFont="1" applyFill="1" applyBorder="1" applyProtection="1"/>
    <xf numFmtId="165" fontId="3" fillId="0" borderId="8" xfId="0" applyNumberFormat="1" applyFont="1" applyBorder="1" applyProtection="1"/>
    <xf numFmtId="167" fontId="3" fillId="0" borderId="8" xfId="0" applyNumberFormat="1" applyFont="1" applyBorder="1" applyProtection="1"/>
    <xf numFmtId="165" fontId="3" fillId="0" borderId="9" xfId="0" applyNumberFormat="1" applyFont="1" applyBorder="1" applyProtection="1"/>
    <xf numFmtId="167" fontId="3" fillId="0" borderId="9" xfId="0" applyNumberFormat="1" applyFont="1" applyBorder="1" applyProtection="1"/>
    <xf numFmtId="166" fontId="3" fillId="0" borderId="9" xfId="0" applyNumberFormat="1" applyFont="1" applyBorder="1" applyProtection="1"/>
    <xf numFmtId="165" fontId="2" fillId="0" borderId="15" xfId="0" applyNumberFormat="1" applyFont="1" applyBorder="1" applyProtection="1"/>
    <xf numFmtId="164" fontId="13" fillId="0" borderId="0" xfId="0" applyFont="1" applyProtection="1">
      <protection locked="0"/>
    </xf>
    <xf numFmtId="164" fontId="3" fillId="0" borderId="0" xfId="0" applyFont="1" applyBorder="1" applyProtection="1"/>
    <xf numFmtId="165" fontId="3" fillId="0" borderId="0" xfId="0" applyNumberFormat="1" applyFont="1" applyBorder="1" applyProtection="1"/>
    <xf numFmtId="164" fontId="5" fillId="0" borderId="0" xfId="0" applyFont="1" applyBorder="1" applyAlignment="1" applyProtection="1">
      <alignment horizontal="left"/>
    </xf>
    <xf numFmtId="164" fontId="0" fillId="0" borderId="0" xfId="0" applyBorder="1" applyAlignment="1" applyProtection="1">
      <alignment horizontal="center"/>
    </xf>
    <xf numFmtId="164" fontId="11" fillId="0" borderId="0" xfId="0" applyFont="1" applyBorder="1" applyAlignment="1" applyProtection="1">
      <alignment horizontal="left"/>
    </xf>
    <xf numFmtId="164" fontId="3" fillId="0" borderId="0" xfId="0" applyFont="1" applyBorder="1"/>
    <xf numFmtId="164" fontId="10" fillId="0" borderId="0" xfId="0" applyFont="1" applyBorder="1"/>
    <xf numFmtId="164" fontId="4" fillId="0" borderId="0" xfId="0" applyFont="1" applyBorder="1" applyProtection="1"/>
    <xf numFmtId="164" fontId="5" fillId="0" borderId="0" xfId="0" applyFont="1" applyBorder="1"/>
    <xf numFmtId="164" fontId="2" fillId="0" borderId="0" xfId="0" applyFont="1" applyBorder="1" applyProtection="1"/>
    <xf numFmtId="164" fontId="13" fillId="0" borderId="0" xfId="0" applyFont="1" applyBorder="1" applyProtection="1">
      <protection locked="0"/>
    </xf>
    <xf numFmtId="166" fontId="5" fillId="0" borderId="0" xfId="0" applyNumberFormat="1" applyFont="1" applyBorder="1" applyAlignment="1" applyProtection="1">
      <alignment horizontal="left"/>
    </xf>
    <xf numFmtId="167" fontId="3" fillId="0" borderId="0" xfId="0" applyNumberFormat="1" applyFont="1" applyBorder="1" applyProtection="1"/>
    <xf numFmtId="164" fontId="3" fillId="0" borderId="0" xfId="0" applyFont="1" applyBorder="1" applyAlignment="1" applyProtection="1">
      <alignment horizontal="left"/>
    </xf>
    <xf numFmtId="165" fontId="0" fillId="0" borderId="0" xfId="0" applyNumberFormat="1" applyBorder="1" applyProtection="1"/>
    <xf numFmtId="167" fontId="2" fillId="0" borderId="0" xfId="0" applyNumberFormat="1" applyFont="1" applyBorder="1" applyProtection="1"/>
    <xf numFmtId="167" fontId="0" fillId="0" borderId="0" xfId="0" applyNumberFormat="1" applyBorder="1" applyProtection="1"/>
    <xf numFmtId="164" fontId="14" fillId="0" borderId="0" xfId="0" applyFont="1" applyBorder="1" applyAlignment="1" applyProtection="1">
      <alignment horizontal="left"/>
      <protection locked="0"/>
    </xf>
    <xf numFmtId="164" fontId="14" fillId="0" borderId="0" xfId="0" applyFont="1" applyBorder="1" applyProtection="1">
      <protection locked="0"/>
    </xf>
    <xf numFmtId="164" fontId="4" fillId="0" borderId="0" xfId="0" applyFont="1" applyBorder="1"/>
    <xf numFmtId="164" fontId="12" fillId="0" borderId="0" xfId="0" applyFont="1" applyBorder="1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4" fontId="3" fillId="0" borderId="7" xfId="0" applyFont="1" applyBorder="1" applyAlignment="1" applyProtection="1">
      <alignment horizontal="centerContinuous"/>
    </xf>
    <xf numFmtId="167" fontId="3" fillId="0" borderId="14" xfId="0" applyNumberFormat="1" applyFont="1" applyBorder="1" applyProtection="1"/>
    <xf numFmtId="167" fontId="3" fillId="0" borderId="18" xfId="0" applyNumberFormat="1" applyFont="1" applyBorder="1" applyAlignment="1" applyProtection="1">
      <alignment horizontal="center"/>
    </xf>
    <xf numFmtId="167" fontId="14" fillId="0" borderId="15" xfId="0" applyNumberFormat="1" applyFont="1" applyBorder="1" applyProtection="1">
      <protection locked="0"/>
    </xf>
    <xf numFmtId="165" fontId="14" fillId="0" borderId="15" xfId="0" applyNumberFormat="1" applyFont="1" applyBorder="1" applyProtection="1">
      <protection locked="0"/>
    </xf>
    <xf numFmtId="164" fontId="14" fillId="0" borderId="4" xfId="0" applyFont="1" applyBorder="1" applyAlignment="1" applyProtection="1">
      <protection locked="0"/>
    </xf>
    <xf numFmtId="164" fontId="0" fillId="0" borderId="19" xfId="0" applyBorder="1"/>
    <xf numFmtId="164" fontId="0" fillId="0" borderId="20" xfId="0" applyBorder="1"/>
    <xf numFmtId="164" fontId="4" fillId="0" borderId="9" xfId="0" applyNumberFormat="1" applyFont="1" applyBorder="1" applyProtection="1"/>
    <xf numFmtId="164" fontId="0" fillId="0" borderId="8" xfId="0" applyNumberFormat="1" applyBorder="1"/>
    <xf numFmtId="164" fontId="4" fillId="0" borderId="13" xfId="0" applyFont="1" applyBorder="1" applyProtection="1"/>
    <xf numFmtId="164" fontId="4" fillId="0" borderId="21" xfId="0" applyFont="1" applyBorder="1" applyProtection="1"/>
    <xf numFmtId="164" fontId="4" fillId="0" borderId="22" xfId="0" applyFont="1" applyBorder="1" applyProtection="1"/>
    <xf numFmtId="164" fontId="4" fillId="0" borderId="5" xfId="0" applyFont="1" applyBorder="1" applyProtection="1"/>
    <xf numFmtId="165" fontId="7" fillId="0" borderId="5" xfId="0" applyNumberFormat="1" applyFont="1" applyBorder="1" applyProtection="1"/>
    <xf numFmtId="165" fontId="4" fillId="0" borderId="5" xfId="0" applyNumberFormat="1" applyFont="1" applyBorder="1" applyProtection="1"/>
    <xf numFmtId="49" fontId="0" fillId="0" borderId="2" xfId="0" applyNumberFormat="1" applyBorder="1"/>
    <xf numFmtId="49" fontId="0" fillId="0" borderId="3" xfId="0" applyNumberFormat="1" applyBorder="1"/>
    <xf numFmtId="49" fontId="1" fillId="0" borderId="5" xfId="0" applyNumberFormat="1" applyFont="1" applyBorder="1" applyProtection="1">
      <protection locked="0"/>
    </xf>
    <xf numFmtId="49" fontId="1" fillId="0" borderId="6" xfId="0" applyNumberFormat="1" applyFont="1" applyBorder="1" applyProtection="1">
      <protection locked="0"/>
    </xf>
    <xf numFmtId="49" fontId="15" fillId="0" borderId="4" xfId="0" applyNumberFormat="1" applyFont="1" applyBorder="1" applyAlignment="1" applyProtection="1">
      <alignment horizontal="left"/>
      <protection locked="0"/>
    </xf>
    <xf numFmtId="49" fontId="15" fillId="0" borderId="6" xfId="0" applyNumberFormat="1" applyFont="1" applyBorder="1" applyAlignment="1" applyProtection="1">
      <alignment horizontal="left"/>
      <protection locked="0"/>
    </xf>
    <xf numFmtId="164" fontId="0" fillId="0" borderId="2" xfId="0" applyBorder="1" applyAlignment="1" applyProtection="1">
      <alignment horizontal="left"/>
    </xf>
    <xf numFmtId="168" fontId="7" fillId="0" borderId="13" xfId="0" applyNumberFormat="1" applyFont="1" applyBorder="1" applyProtection="1"/>
    <xf numFmtId="164" fontId="4" fillId="0" borderId="6" xfId="0" applyFont="1" applyBorder="1" applyProtection="1"/>
    <xf numFmtId="164" fontId="0" fillId="0" borderId="23" xfId="0" applyBorder="1" applyAlignment="1" applyProtection="1">
      <alignment horizontal="right"/>
    </xf>
    <xf numFmtId="164" fontId="0" fillId="0" borderId="24" xfId="0" applyBorder="1"/>
    <xf numFmtId="49" fontId="14" fillId="0" borderId="9" xfId="0" applyNumberFormat="1" applyFont="1" applyBorder="1" applyAlignment="1" applyProtection="1">
      <alignment horizontal="left"/>
      <protection locked="0"/>
    </xf>
    <xf numFmtId="164" fontId="2" fillId="0" borderId="23" xfId="0" applyFont="1" applyBorder="1" applyAlignment="1" applyProtection="1">
      <alignment horizontal="left"/>
    </xf>
    <xf numFmtId="164" fontId="0" fillId="0" borderId="25" xfId="0" applyBorder="1"/>
    <xf numFmtId="164" fontId="0" fillId="0" borderId="25" xfId="0" quotePrefix="1" applyBorder="1" applyAlignment="1" applyProtection="1">
      <alignment horizontal="right"/>
    </xf>
    <xf numFmtId="164" fontId="0" fillId="0" borderId="26" xfId="0" applyBorder="1" applyAlignment="1">
      <alignment horizontal="centerContinuous"/>
    </xf>
    <xf numFmtId="164" fontId="2" fillId="0" borderId="27" xfId="0" applyFont="1" applyBorder="1" applyAlignment="1" applyProtection="1">
      <alignment horizontal="left"/>
    </xf>
    <xf numFmtId="164" fontId="0" fillId="0" borderId="28" xfId="0" applyBorder="1"/>
    <xf numFmtId="164" fontId="0" fillId="0" borderId="27" xfId="0" applyBorder="1" applyAlignment="1" applyProtection="1">
      <alignment horizontal="left"/>
    </xf>
    <xf numFmtId="164" fontId="0" fillId="0" borderId="29" xfId="0" applyBorder="1" applyAlignment="1" applyProtection="1">
      <alignment horizontal="centerContinuous"/>
    </xf>
    <xf numFmtId="164" fontId="0" fillId="0" borderId="30" xfId="0" applyBorder="1" applyAlignment="1" applyProtection="1">
      <alignment horizontal="left"/>
    </xf>
    <xf numFmtId="49" fontId="13" fillId="0" borderId="31" xfId="0" applyNumberFormat="1" applyFont="1" applyBorder="1" applyAlignment="1" applyProtection="1">
      <alignment horizontal="left"/>
      <protection locked="0"/>
    </xf>
    <xf numFmtId="164" fontId="13" fillId="0" borderId="31" xfId="0" applyFont="1" applyBorder="1" applyAlignment="1" applyProtection="1">
      <alignment horizontal="left"/>
      <protection locked="0"/>
    </xf>
    <xf numFmtId="164" fontId="0" fillId="0" borderId="27" xfId="0" applyBorder="1" applyAlignment="1" applyProtection="1">
      <alignment horizontal="centerContinuous"/>
    </xf>
    <xf numFmtId="164" fontId="0" fillId="0" borderId="32" xfId="0" applyBorder="1" applyAlignment="1">
      <alignment horizontal="centerContinuous"/>
    </xf>
    <xf numFmtId="164" fontId="0" fillId="0" borderId="33" xfId="0" applyBorder="1" applyAlignment="1" applyProtection="1">
      <alignment horizontal="center"/>
    </xf>
    <xf numFmtId="164" fontId="0" fillId="0" borderId="34" xfId="0" applyBorder="1"/>
    <xf numFmtId="164" fontId="5" fillId="0" borderId="35" xfId="0" applyFont="1" applyBorder="1" applyAlignment="1" applyProtection="1">
      <alignment horizontal="left"/>
    </xf>
    <xf numFmtId="164" fontId="0" fillId="2" borderId="36" xfId="0" applyFill="1" applyBorder="1"/>
    <xf numFmtId="164" fontId="0" fillId="0" borderId="37" xfId="0" applyBorder="1"/>
    <xf numFmtId="164" fontId="5" fillId="0" borderId="27" xfId="0" applyFont="1" applyBorder="1" applyAlignment="1" applyProtection="1">
      <alignment horizontal="left"/>
    </xf>
    <xf numFmtId="164" fontId="5" fillId="0" borderId="27" xfId="0" applyFont="1" applyBorder="1"/>
    <xf numFmtId="164" fontId="10" fillId="0" borderId="0" xfId="0" applyFont="1" applyBorder="1" applyAlignment="1" applyProtection="1">
      <alignment horizontal="left"/>
    </xf>
    <xf numFmtId="164" fontId="6" fillId="0" borderId="0" xfId="0" applyFont="1" applyBorder="1"/>
    <xf numFmtId="164" fontId="5" fillId="0" borderId="0" xfId="0" applyFont="1" applyBorder="1" applyAlignment="1" applyProtection="1">
      <alignment horizontal="right"/>
    </xf>
    <xf numFmtId="164" fontId="0" fillId="0" borderId="27" xfId="0" applyBorder="1"/>
    <xf numFmtId="164" fontId="3" fillId="0" borderId="0" xfId="0" applyFont="1" applyBorder="1" applyAlignment="1" applyProtection="1">
      <alignment horizontal="right"/>
    </xf>
    <xf numFmtId="167" fontId="1" fillId="0" borderId="0" xfId="0" applyNumberFormat="1" applyFont="1" applyBorder="1" applyProtection="1">
      <protection locked="0"/>
    </xf>
    <xf numFmtId="167" fontId="1" fillId="0" borderId="28" xfId="0" applyNumberFormat="1" applyFont="1" applyBorder="1" applyProtection="1">
      <protection locked="0"/>
    </xf>
    <xf numFmtId="164" fontId="0" fillId="0" borderId="31" xfId="0" applyBorder="1"/>
    <xf numFmtId="167" fontId="1" fillId="0" borderId="38" xfId="0" applyNumberFormat="1" applyFont="1" applyBorder="1" applyProtection="1">
      <protection locked="0"/>
    </xf>
    <xf numFmtId="164" fontId="3" fillId="0" borderId="39" xfId="0" applyFont="1" applyBorder="1" applyAlignment="1" applyProtection="1">
      <alignment horizontal="center"/>
    </xf>
    <xf numFmtId="164" fontId="3" fillId="0" borderId="0" xfId="0" applyFont="1" applyBorder="1" applyAlignment="1">
      <alignment horizontal="centerContinuous"/>
    </xf>
    <xf numFmtId="164" fontId="3" fillId="0" borderId="0" xfId="0" applyNumberFormat="1" applyFont="1" applyBorder="1" applyProtection="1"/>
    <xf numFmtId="164" fontId="5" fillId="0" borderId="33" xfId="0" applyFont="1" applyBorder="1" applyAlignment="1" applyProtection="1">
      <alignment horizontal="left"/>
    </xf>
    <xf numFmtId="9" fontId="5" fillId="0" borderId="34" xfId="0" applyNumberFormat="1" applyFont="1" applyBorder="1" applyProtection="1"/>
    <xf numFmtId="9" fontId="5" fillId="0" borderId="39" xfId="0" applyNumberFormat="1" applyFont="1" applyBorder="1" applyProtection="1"/>
    <xf numFmtId="164" fontId="5" fillId="0" borderId="39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4" fontId="0" fillId="0" borderId="33" xfId="0" applyBorder="1"/>
    <xf numFmtId="164" fontId="0" fillId="0" borderId="39" xfId="0" applyBorder="1" applyAlignment="1" applyProtection="1">
      <alignment horizontal="center"/>
    </xf>
    <xf numFmtId="164" fontId="1" fillId="0" borderId="28" xfId="0" applyFont="1" applyBorder="1" applyProtection="1">
      <protection locked="0"/>
    </xf>
    <xf numFmtId="164" fontId="9" fillId="0" borderId="27" xfId="0" applyFont="1" applyBorder="1" applyAlignment="1" applyProtection="1">
      <alignment horizontal="left"/>
    </xf>
    <xf numFmtId="164" fontId="8" fillId="0" borderId="0" xfId="0" applyFont="1" applyBorder="1" applyAlignment="1" applyProtection="1">
      <alignment horizontal="center"/>
    </xf>
    <xf numFmtId="164" fontId="0" fillId="0" borderId="40" xfId="0" applyBorder="1"/>
    <xf numFmtId="166" fontId="0" fillId="0" borderId="40" xfId="0" applyNumberFormat="1" applyBorder="1" applyProtection="1"/>
    <xf numFmtId="164" fontId="14" fillId="0" borderId="41" xfId="0" applyFont="1" applyBorder="1" applyProtection="1">
      <protection locked="0"/>
    </xf>
    <xf numFmtId="164" fontId="0" fillId="0" borderId="42" xfId="0" applyBorder="1"/>
    <xf numFmtId="164" fontId="0" fillId="0" borderId="38" xfId="0" applyBorder="1"/>
    <xf numFmtId="164" fontId="16" fillId="0" borderId="0" xfId="0" applyFont="1" applyBorder="1"/>
    <xf numFmtId="164" fontId="17" fillId="0" borderId="0" xfId="0" applyFont="1" applyBorder="1"/>
    <xf numFmtId="164" fontId="17" fillId="0" borderId="2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V390"/>
  <sheetViews>
    <sheetView showGridLines="0" tabSelected="1" zoomScaleNormal="100" workbookViewId="0">
      <selection activeCell="H54" sqref="H54"/>
    </sheetView>
  </sheetViews>
  <sheetFormatPr defaultColWidth="10" defaultRowHeight="8.4" x14ac:dyDescent="0.15"/>
  <cols>
    <col min="1" max="1" width="14.83203125" customWidth="1"/>
    <col min="2" max="3" width="22.83203125" customWidth="1"/>
    <col min="4" max="8" width="12.83203125" customWidth="1"/>
    <col min="9" max="9" width="7" customWidth="1"/>
    <col min="10" max="10" width="11" customWidth="1"/>
    <col min="11" max="11" width="14" customWidth="1"/>
    <col min="12" max="12" width="9.1640625" customWidth="1"/>
    <col min="14" max="14" width="16" customWidth="1"/>
    <col min="19" max="19" width="5" customWidth="1"/>
    <col min="20" max="20" width="10.1640625" customWidth="1"/>
    <col min="21" max="21" width="6" customWidth="1"/>
    <col min="22" max="22" width="5.83203125" customWidth="1"/>
    <col min="23" max="23" width="6" customWidth="1"/>
    <col min="24" max="24" width="10" customWidth="1"/>
    <col min="25" max="32" width="21" customWidth="1"/>
    <col min="33" max="33" width="10" customWidth="1"/>
    <col min="34" max="40" width="21" customWidth="1"/>
  </cols>
  <sheetData>
    <row r="1" spans="1:22" ht="12.6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4"/>
      <c r="R1" s="1" t="s">
        <v>1</v>
      </c>
      <c r="S1" s="2" t="s">
        <v>2</v>
      </c>
      <c r="T1" s="2" t="s">
        <v>3</v>
      </c>
      <c r="U1" s="2" t="s">
        <v>4</v>
      </c>
      <c r="V1" s="2" t="s">
        <v>5</v>
      </c>
    </row>
    <row r="2" spans="1:22" ht="15.6" x14ac:dyDescent="0.35">
      <c r="A2" s="135" t="s">
        <v>6</v>
      </c>
      <c r="B2" s="11"/>
      <c r="C2" s="11" t="s">
        <v>100</v>
      </c>
      <c r="D2" s="11"/>
      <c r="E2" s="11"/>
      <c r="F2" s="178" t="s">
        <v>101</v>
      </c>
      <c r="G2" s="178"/>
      <c r="H2" s="178"/>
      <c r="I2" s="179"/>
      <c r="J2" s="179"/>
      <c r="K2" s="179"/>
      <c r="L2" s="180"/>
      <c r="R2" s="1" t="s">
        <v>7</v>
      </c>
      <c r="S2" s="3">
        <v>565</v>
      </c>
      <c r="T2" s="3">
        <v>0</v>
      </c>
      <c r="U2" s="3">
        <v>3120</v>
      </c>
      <c r="V2" s="3">
        <v>32</v>
      </c>
    </row>
    <row r="3" spans="1:22" x14ac:dyDescent="0.15">
      <c r="A3" s="137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36"/>
      <c r="R3" s="1" t="s">
        <v>9</v>
      </c>
      <c r="S3" s="3">
        <v>530</v>
      </c>
      <c r="T3" s="3">
        <v>0</v>
      </c>
      <c r="U3" s="3">
        <v>3190</v>
      </c>
      <c r="V3" s="3">
        <v>30</v>
      </c>
    </row>
    <row r="4" spans="1:22" x14ac:dyDescent="0.15">
      <c r="A4" s="138" t="s">
        <v>10</v>
      </c>
      <c r="B4" s="25"/>
      <c r="C4" s="25"/>
      <c r="D4" s="26"/>
      <c r="E4" s="36" t="s">
        <v>11</v>
      </c>
      <c r="F4" s="24"/>
      <c r="G4" s="24"/>
      <c r="H4" s="24"/>
      <c r="I4" s="24"/>
      <c r="J4" s="24"/>
      <c r="K4" s="109"/>
      <c r="L4" s="110"/>
      <c r="R4" s="1" t="s">
        <v>12</v>
      </c>
      <c r="S4" s="3">
        <v>517</v>
      </c>
      <c r="T4" s="3">
        <v>0</v>
      </c>
      <c r="U4" s="3">
        <v>3210</v>
      </c>
      <c r="V4" s="3">
        <v>30</v>
      </c>
    </row>
    <row r="5" spans="1:22" x14ac:dyDescent="0.15">
      <c r="A5" s="139" t="s">
        <v>13</v>
      </c>
      <c r="B5" s="119"/>
      <c r="C5" s="120"/>
      <c r="D5" s="38" t="s">
        <v>14</v>
      </c>
      <c r="E5" s="37" t="s">
        <v>15</v>
      </c>
      <c r="F5" s="14"/>
      <c r="G5" s="14"/>
      <c r="H5" s="14"/>
      <c r="I5" s="14"/>
      <c r="J5" s="15"/>
      <c r="K5" s="11"/>
      <c r="L5" s="136"/>
      <c r="R5" s="1" t="s">
        <v>16</v>
      </c>
      <c r="S5" s="3">
        <v>395</v>
      </c>
      <c r="T5" s="3">
        <v>170</v>
      </c>
      <c r="U5" s="3">
        <v>3080</v>
      </c>
      <c r="V5" s="3">
        <v>32</v>
      </c>
    </row>
    <row r="6" spans="1:22" ht="12.6" x14ac:dyDescent="0.25">
      <c r="A6" s="140" t="s">
        <v>103</v>
      </c>
      <c r="B6" s="121"/>
      <c r="C6" s="122"/>
      <c r="D6" s="41">
        <v>1</v>
      </c>
      <c r="E6" s="16"/>
      <c r="F6" s="17"/>
      <c r="G6" s="42" t="s">
        <v>16</v>
      </c>
      <c r="H6" s="43">
        <f>G8/94</f>
        <v>4.2021276595744679</v>
      </c>
      <c r="I6" s="44" t="s">
        <v>17</v>
      </c>
      <c r="J6" s="18"/>
      <c r="K6" s="11"/>
      <c r="L6" s="136"/>
      <c r="R6" s="1" t="s">
        <v>18</v>
      </c>
      <c r="S6" s="3">
        <v>395</v>
      </c>
      <c r="T6" s="3">
        <v>170</v>
      </c>
      <c r="U6" s="3">
        <v>3100</v>
      </c>
      <c r="V6" s="3">
        <v>32</v>
      </c>
    </row>
    <row r="7" spans="1:22" x14ac:dyDescent="0.15">
      <c r="A7" s="137" t="s">
        <v>19</v>
      </c>
      <c r="B7" s="11"/>
      <c r="C7" s="11"/>
      <c r="D7" s="11"/>
      <c r="E7" s="37" t="s">
        <v>20</v>
      </c>
      <c r="F7" s="14"/>
      <c r="G7" s="15"/>
      <c r="H7" s="37" t="s">
        <v>21</v>
      </c>
      <c r="I7" s="14"/>
      <c r="J7" s="15"/>
      <c r="K7" s="11"/>
      <c r="L7" s="136"/>
      <c r="R7" s="1" t="s">
        <v>22</v>
      </c>
      <c r="S7" s="3">
        <v>285</v>
      </c>
      <c r="T7" s="3">
        <v>285</v>
      </c>
      <c r="U7" s="3">
        <v>3090</v>
      </c>
      <c r="V7" s="3">
        <v>32</v>
      </c>
    </row>
    <row r="8" spans="1:22" ht="15.6" x14ac:dyDescent="0.35">
      <c r="A8" s="141" t="s">
        <v>104</v>
      </c>
      <c r="B8" s="39"/>
      <c r="C8" s="39"/>
      <c r="D8" s="39"/>
      <c r="E8" s="45" t="s">
        <v>23</v>
      </c>
      <c r="F8" s="17"/>
      <c r="G8" s="127">
        <f>VLOOKUP(UPPER($G$6),$R$2:$V$21,2)</f>
        <v>395</v>
      </c>
      <c r="H8" s="45" t="s">
        <v>23</v>
      </c>
      <c r="I8" s="17"/>
      <c r="J8" s="127">
        <f>VLOOKUP(UPPER($G$6),$R$2:$T$21,3)</f>
        <v>170</v>
      </c>
      <c r="K8" s="11"/>
      <c r="L8" s="136"/>
      <c r="M8" s="4"/>
      <c r="N8" s="4"/>
      <c r="R8" s="1" t="s">
        <v>24</v>
      </c>
      <c r="S8" s="3">
        <v>565</v>
      </c>
      <c r="T8" s="3">
        <v>0</v>
      </c>
      <c r="U8" s="3">
        <v>3100</v>
      </c>
      <c r="V8" s="3">
        <v>32</v>
      </c>
    </row>
    <row r="9" spans="1:22" ht="12.6" x14ac:dyDescent="0.25">
      <c r="A9" s="139" t="s">
        <v>25</v>
      </c>
      <c r="B9" s="15"/>
      <c r="C9" s="5" t="s">
        <v>26</v>
      </c>
      <c r="D9" s="11"/>
      <c r="E9" s="37" t="s">
        <v>27</v>
      </c>
      <c r="F9" s="14"/>
      <c r="G9" s="14"/>
      <c r="H9" s="14"/>
      <c r="I9" s="14"/>
      <c r="J9" s="15"/>
      <c r="K9" s="86"/>
      <c r="L9" s="136"/>
      <c r="M9" s="4"/>
      <c r="N9" s="4"/>
      <c r="R9" s="1" t="s">
        <v>28</v>
      </c>
      <c r="S9" s="3">
        <v>565</v>
      </c>
      <c r="T9" s="3">
        <v>0</v>
      </c>
      <c r="U9" s="3">
        <v>3090</v>
      </c>
      <c r="V9" s="3">
        <v>32</v>
      </c>
    </row>
    <row r="10" spans="1:22" ht="15.6" x14ac:dyDescent="0.35">
      <c r="A10" s="141" t="s">
        <v>105</v>
      </c>
      <c r="B10" s="40"/>
      <c r="C10" s="42" t="s">
        <v>106</v>
      </c>
      <c r="D10" s="39"/>
      <c r="E10" s="45" t="s">
        <v>29</v>
      </c>
      <c r="F10" s="17"/>
      <c r="G10" s="116">
        <f>VLOOKUP(UPPER($G$6),$R$2:$U$21,4)</f>
        <v>3080</v>
      </c>
      <c r="H10" s="17"/>
      <c r="I10" s="17"/>
      <c r="J10" s="18"/>
      <c r="K10" s="11"/>
      <c r="L10" s="136"/>
      <c r="N10" s="4"/>
      <c r="R10" s="1" t="s">
        <v>30</v>
      </c>
      <c r="S10" s="3">
        <v>400</v>
      </c>
      <c r="T10" s="3">
        <v>0</v>
      </c>
      <c r="U10" s="3">
        <v>3300</v>
      </c>
      <c r="V10" s="3">
        <v>31</v>
      </c>
    </row>
    <row r="11" spans="1:22" x14ac:dyDescent="0.15">
      <c r="A11" s="137" t="s">
        <v>31</v>
      </c>
      <c r="B11" s="11"/>
      <c r="C11" s="11"/>
      <c r="D11" s="11"/>
      <c r="E11" s="37" t="s">
        <v>32</v>
      </c>
      <c r="F11" s="14"/>
      <c r="G11" s="14"/>
      <c r="H11" s="14"/>
      <c r="I11" s="14"/>
      <c r="J11" s="15"/>
      <c r="K11" s="11"/>
      <c r="L11" s="136"/>
      <c r="N11" s="4"/>
      <c r="R11" s="1" t="s">
        <v>33</v>
      </c>
      <c r="S11" s="3">
        <v>280</v>
      </c>
      <c r="T11" s="3">
        <v>120</v>
      </c>
      <c r="U11" s="3">
        <v>3270</v>
      </c>
      <c r="V11" s="3">
        <v>31</v>
      </c>
    </row>
    <row r="12" spans="1:22" ht="15.6" x14ac:dyDescent="0.35">
      <c r="A12" s="141" t="s">
        <v>107</v>
      </c>
      <c r="B12" s="39"/>
      <c r="C12" s="39"/>
      <c r="D12" s="39"/>
      <c r="E12" s="45" t="s">
        <v>34</v>
      </c>
      <c r="F12" s="17"/>
      <c r="G12" s="116">
        <f>VLOOKUP(UPPER($G$6),$R$2:$V$21,5)</f>
        <v>32</v>
      </c>
      <c r="H12" s="17"/>
      <c r="I12" s="17"/>
      <c r="J12" s="18"/>
      <c r="K12" s="11"/>
      <c r="L12" s="136"/>
      <c r="N12" s="4"/>
      <c r="R12" s="1" t="s">
        <v>35</v>
      </c>
      <c r="S12" s="3">
        <v>280</v>
      </c>
      <c r="T12" s="3">
        <v>120</v>
      </c>
      <c r="U12" s="3">
        <v>3280</v>
      </c>
      <c r="V12" s="3">
        <v>31</v>
      </c>
    </row>
    <row r="13" spans="1:22" x14ac:dyDescent="0.15">
      <c r="A13" s="142" t="s">
        <v>36</v>
      </c>
      <c r="B13" s="8"/>
      <c r="C13" s="8"/>
      <c r="D13" s="8"/>
      <c r="E13" s="8"/>
      <c r="F13" s="8"/>
      <c r="G13" s="8"/>
      <c r="H13" s="30"/>
      <c r="I13" s="35" t="s">
        <v>37</v>
      </c>
      <c r="J13" s="25"/>
      <c r="K13" s="25"/>
      <c r="L13" s="143"/>
      <c r="N13" s="4"/>
      <c r="R13" s="1" t="s">
        <v>38</v>
      </c>
      <c r="S13" s="3">
        <v>400</v>
      </c>
      <c r="T13" s="3">
        <v>0</v>
      </c>
      <c r="U13" s="3">
        <v>3280</v>
      </c>
      <c r="V13" s="3">
        <v>31</v>
      </c>
    </row>
    <row r="14" spans="1:22" ht="12.6" x14ac:dyDescent="0.25">
      <c r="A14" s="144" t="s">
        <v>39</v>
      </c>
      <c r="B14" s="13"/>
      <c r="C14" s="125" t="s">
        <v>40</v>
      </c>
      <c r="D14" s="128" t="s">
        <v>41</v>
      </c>
      <c r="E14" s="47"/>
      <c r="F14" s="46" t="s">
        <v>42</v>
      </c>
      <c r="G14" s="46" t="s">
        <v>43</v>
      </c>
      <c r="H14" s="46" t="s">
        <v>44</v>
      </c>
      <c r="I14" s="83" t="s">
        <v>45</v>
      </c>
      <c r="J14" s="11"/>
      <c r="K14" s="11"/>
      <c r="L14" s="136"/>
      <c r="N14" s="4"/>
      <c r="R14" s="1" t="s">
        <v>46</v>
      </c>
      <c r="S14" s="3">
        <v>400</v>
      </c>
      <c r="T14" s="3">
        <v>0</v>
      </c>
      <c r="U14" s="3">
        <v>3280</v>
      </c>
      <c r="V14" s="3">
        <v>31</v>
      </c>
    </row>
    <row r="15" spans="1:22" ht="12.6" x14ac:dyDescent="0.25">
      <c r="A15" s="145"/>
      <c r="B15" s="16"/>
      <c r="C15" s="17"/>
      <c r="D15" s="129"/>
      <c r="E15" s="18"/>
      <c r="F15" s="48" t="s">
        <v>47</v>
      </c>
      <c r="G15" s="48" t="s">
        <v>48</v>
      </c>
      <c r="H15" s="48" t="s">
        <v>49</v>
      </c>
      <c r="I15" s="11"/>
      <c r="J15" s="83" t="s">
        <v>50</v>
      </c>
      <c r="K15" s="11"/>
      <c r="L15" s="136"/>
      <c r="N15" s="4"/>
      <c r="R15" s="1" t="s">
        <v>51</v>
      </c>
      <c r="S15" s="3">
        <v>660</v>
      </c>
      <c r="T15" s="3">
        <v>0</v>
      </c>
      <c r="U15" s="3">
        <v>2980</v>
      </c>
      <c r="V15" s="3">
        <v>36</v>
      </c>
    </row>
    <row r="16" spans="1:22" ht="15.6" x14ac:dyDescent="0.35">
      <c r="A16" s="146" t="s">
        <v>52</v>
      </c>
      <c r="B16" s="42" t="s">
        <v>53</v>
      </c>
      <c r="C16" s="49"/>
      <c r="D16" s="123" t="s">
        <v>102</v>
      </c>
      <c r="E16" s="124"/>
      <c r="F16" s="106">
        <v>2.71</v>
      </c>
      <c r="G16" s="106">
        <v>0.33</v>
      </c>
      <c r="H16" s="107">
        <v>4</v>
      </c>
      <c r="I16" s="11"/>
      <c r="J16" s="116">
        <f>J17*27</f>
        <v>270</v>
      </c>
      <c r="K16" s="83" t="s">
        <v>54</v>
      </c>
      <c r="L16" s="136"/>
      <c r="N16" s="4"/>
      <c r="R16" s="1" t="s">
        <v>55</v>
      </c>
      <c r="S16" s="3">
        <v>560</v>
      </c>
      <c r="T16" s="3">
        <v>100</v>
      </c>
      <c r="U16" s="3">
        <v>2960</v>
      </c>
      <c r="V16" s="3">
        <v>36</v>
      </c>
    </row>
    <row r="17" spans="1:22" ht="15.6" x14ac:dyDescent="0.35">
      <c r="A17" s="146" t="s">
        <v>56</v>
      </c>
      <c r="B17" s="42" t="s">
        <v>57</v>
      </c>
      <c r="C17" s="49"/>
      <c r="D17" s="123" t="s">
        <v>102</v>
      </c>
      <c r="E17" s="124"/>
      <c r="F17" s="106">
        <v>2.79</v>
      </c>
      <c r="G17" s="106">
        <v>0.72</v>
      </c>
      <c r="H17" s="107">
        <v>1.5</v>
      </c>
      <c r="I17" s="11"/>
      <c r="J17" s="54">
        <v>10</v>
      </c>
      <c r="K17" s="83" t="s">
        <v>58</v>
      </c>
      <c r="L17" s="136"/>
      <c r="N17" s="4"/>
      <c r="R17" s="1" t="s">
        <v>59</v>
      </c>
      <c r="S17" s="3">
        <v>560</v>
      </c>
      <c r="T17" s="3">
        <v>100</v>
      </c>
      <c r="U17" s="3">
        <v>2970</v>
      </c>
      <c r="V17" s="3">
        <v>36</v>
      </c>
    </row>
    <row r="18" spans="1:22" ht="15.6" x14ac:dyDescent="0.35">
      <c r="A18" s="146" t="s">
        <v>60</v>
      </c>
      <c r="B18" s="42" t="s">
        <v>57</v>
      </c>
      <c r="C18" s="49"/>
      <c r="D18" s="123" t="s">
        <v>102</v>
      </c>
      <c r="E18" s="124"/>
      <c r="F18" s="106">
        <v>2.79</v>
      </c>
      <c r="G18" s="106">
        <v>0.72</v>
      </c>
      <c r="H18" s="107">
        <v>1.5</v>
      </c>
      <c r="I18" s="83" t="s">
        <v>61</v>
      </c>
      <c r="J18" s="11"/>
      <c r="K18" s="11"/>
      <c r="L18" s="136"/>
      <c r="N18" s="4"/>
      <c r="R18" s="1" t="s">
        <v>62</v>
      </c>
      <c r="S18" s="3">
        <v>660</v>
      </c>
      <c r="T18" s="3">
        <v>0</v>
      </c>
      <c r="U18" s="3">
        <v>2970</v>
      </c>
      <c r="V18" s="3">
        <v>36</v>
      </c>
    </row>
    <row r="19" spans="1:22" ht="16.2" thickBot="1" x14ac:dyDescent="0.4">
      <c r="A19" s="146" t="s">
        <v>63</v>
      </c>
      <c r="B19" s="49"/>
      <c r="C19" s="49"/>
      <c r="D19" s="51"/>
      <c r="E19" s="50"/>
      <c r="F19" s="115"/>
      <c r="G19" s="114"/>
      <c r="H19" s="114"/>
      <c r="I19" s="11"/>
      <c r="J19" s="54">
        <v>27</v>
      </c>
      <c r="K19" s="83" t="s">
        <v>54</v>
      </c>
      <c r="L19" s="136"/>
      <c r="M19" s="11"/>
      <c r="R19" s="1" t="s">
        <v>64</v>
      </c>
      <c r="S19" s="3">
        <v>660</v>
      </c>
      <c r="T19" s="3">
        <v>0</v>
      </c>
      <c r="U19" s="3">
        <v>2950</v>
      </c>
      <c r="V19" s="3">
        <v>36</v>
      </c>
    </row>
    <row r="20" spans="1:22" ht="16.8" thickTop="1" thickBot="1" x14ac:dyDescent="0.4">
      <c r="A20" s="147"/>
      <c r="B20" s="32"/>
      <c r="C20" s="32"/>
      <c r="D20" s="33"/>
      <c r="E20" s="32"/>
      <c r="F20" s="33"/>
      <c r="G20" s="33"/>
      <c r="H20" s="34"/>
      <c r="I20" s="27"/>
      <c r="J20" s="113">
        <f>J19/27</f>
        <v>1</v>
      </c>
      <c r="K20" s="52" t="s">
        <v>58</v>
      </c>
      <c r="L20" s="148"/>
      <c r="M20" s="11"/>
      <c r="N20" s="4"/>
      <c r="R20" s="1" t="s">
        <v>65</v>
      </c>
      <c r="S20" s="3">
        <v>610</v>
      </c>
      <c r="T20" s="3">
        <v>0</v>
      </c>
      <c r="U20" s="3">
        <v>3040</v>
      </c>
      <c r="V20" s="3">
        <v>34</v>
      </c>
    </row>
    <row r="21" spans="1:22" ht="13.2" thickTop="1" x14ac:dyDescent="0.25">
      <c r="A21" s="149" t="s">
        <v>66</v>
      </c>
      <c r="B21" s="11"/>
      <c r="C21" s="11"/>
      <c r="D21" s="11"/>
      <c r="E21" s="11"/>
      <c r="F21" s="53" t="s">
        <v>67</v>
      </c>
      <c r="G21" s="11"/>
      <c r="H21" s="11"/>
      <c r="I21" s="53" t="s">
        <v>68</v>
      </c>
      <c r="J21" s="11"/>
      <c r="K21" s="11"/>
      <c r="L21" s="136"/>
      <c r="M21" s="11"/>
      <c r="R21" s="1" t="s">
        <v>69</v>
      </c>
      <c r="S21" s="3">
        <v>823</v>
      </c>
      <c r="T21" s="3">
        <v>0</v>
      </c>
      <c r="U21" s="3">
        <v>2810</v>
      </c>
      <c r="V21" s="3">
        <v>35</v>
      </c>
    </row>
    <row r="22" spans="1:22" ht="15.6" x14ac:dyDescent="0.35">
      <c r="A22" s="150"/>
      <c r="B22" s="89"/>
      <c r="C22" s="11"/>
      <c r="D22" s="11"/>
      <c r="E22" s="11"/>
      <c r="F22" s="19"/>
      <c r="G22" s="86"/>
      <c r="H22" s="86"/>
      <c r="I22" s="19"/>
      <c r="J22" s="151" t="s">
        <v>70</v>
      </c>
      <c r="K22" s="54">
        <v>40</v>
      </c>
      <c r="L22" s="136"/>
      <c r="M22" s="4"/>
    </row>
    <row r="23" spans="1:22" ht="16.2" thickBot="1" x14ac:dyDescent="0.4">
      <c r="A23" s="150"/>
      <c r="B23" s="152"/>
      <c r="C23" s="11"/>
      <c r="D23" s="11"/>
      <c r="E23" s="11"/>
      <c r="F23" s="19"/>
      <c r="G23" s="11"/>
      <c r="H23" s="86"/>
      <c r="I23" s="19"/>
      <c r="J23" s="151" t="s">
        <v>71</v>
      </c>
      <c r="K23" s="113">
        <f>100-K22</f>
        <v>60</v>
      </c>
      <c r="L23" s="136"/>
    </row>
    <row r="24" spans="1:22" ht="16.2" thickTop="1" x14ac:dyDescent="0.35">
      <c r="A24" s="150"/>
      <c r="B24" s="89"/>
      <c r="C24" s="11"/>
      <c r="D24" s="11"/>
      <c r="E24" s="11"/>
      <c r="F24" s="19"/>
      <c r="G24" s="86"/>
      <c r="H24" s="86"/>
      <c r="I24" s="19"/>
      <c r="J24" s="153" t="s">
        <v>72</v>
      </c>
      <c r="K24" s="54">
        <v>50</v>
      </c>
      <c r="L24" s="136"/>
    </row>
    <row r="25" spans="1:22" ht="16.2" thickBot="1" x14ac:dyDescent="0.4">
      <c r="A25" s="154"/>
      <c r="B25" s="11"/>
      <c r="C25" s="11"/>
      <c r="D25" s="11"/>
      <c r="E25" s="11"/>
      <c r="F25" s="19"/>
      <c r="G25" s="11"/>
      <c r="H25" s="86"/>
      <c r="I25" s="19"/>
      <c r="J25" s="153" t="s">
        <v>73</v>
      </c>
      <c r="K25" s="113">
        <f>100-K24</f>
        <v>50</v>
      </c>
      <c r="L25" s="136"/>
    </row>
    <row r="26" spans="1:22" ht="16.8" thickTop="1" thickBot="1" x14ac:dyDescent="0.4">
      <c r="A26" s="154"/>
      <c r="B26" s="11"/>
      <c r="C26" s="11"/>
      <c r="D26" s="11"/>
      <c r="E26" s="11"/>
      <c r="F26" s="19"/>
      <c r="G26" s="11"/>
      <c r="H26" s="11"/>
      <c r="I26" s="19"/>
      <c r="J26" s="153" t="s">
        <v>74</v>
      </c>
      <c r="K26" s="113"/>
      <c r="L26" s="136"/>
    </row>
    <row r="27" spans="1:22" ht="16.8" thickTop="1" thickBot="1" x14ac:dyDescent="0.4">
      <c r="A27" s="154"/>
      <c r="B27" s="11"/>
      <c r="C27" s="155" t="s">
        <v>75</v>
      </c>
      <c r="D27" s="126">
        <f>IF(F18&gt;0,100/((K22/F16)+(K23*K24%/F17)+(K23*K25%/F18)),IF(F18,"",100/((K22/F16)+(K23*K24%/F17))))</f>
        <v>2.7574398249452954</v>
      </c>
      <c r="E27" s="94" t="s">
        <v>76</v>
      </c>
      <c r="F27" s="55" t="s">
        <v>75</v>
      </c>
      <c r="G27" s="56">
        <f>(G10)*(D27/2.65)</f>
        <v>3204.8734569175508</v>
      </c>
      <c r="H27" s="94" t="s">
        <v>77</v>
      </c>
      <c r="I27" s="57"/>
      <c r="J27" s="97"/>
      <c r="K27" s="156"/>
      <c r="L27" s="157"/>
    </row>
    <row r="28" spans="1:22" ht="9" thickTop="1" x14ac:dyDescent="0.15">
      <c r="A28" s="158"/>
      <c r="B28" s="17"/>
      <c r="C28" s="17"/>
      <c r="D28" s="17"/>
      <c r="E28" s="17"/>
      <c r="F28" s="16"/>
      <c r="G28" s="58"/>
      <c r="H28" s="17"/>
      <c r="I28" s="59"/>
      <c r="J28" s="60"/>
      <c r="K28" s="61"/>
      <c r="L28" s="159"/>
      <c r="M28" s="11"/>
    </row>
    <row r="29" spans="1:22" x14ac:dyDescent="0.15">
      <c r="A29" s="154"/>
      <c r="B29" s="35" t="s">
        <v>78</v>
      </c>
      <c r="C29" s="25"/>
      <c r="D29" s="25"/>
      <c r="E29" s="25"/>
      <c r="F29" s="25"/>
      <c r="G29" s="62"/>
      <c r="H29" s="25"/>
      <c r="I29" s="63"/>
      <c r="J29" s="64"/>
      <c r="K29" s="156"/>
      <c r="L29" s="157"/>
    </row>
    <row r="30" spans="1:22" ht="22.5" customHeight="1" x14ac:dyDescent="0.25">
      <c r="A30" s="160" t="s">
        <v>79</v>
      </c>
      <c r="B30" s="103" t="s">
        <v>80</v>
      </c>
      <c r="C30" s="161"/>
      <c r="D30" s="161"/>
      <c r="E30" s="161"/>
      <c r="F30" s="161"/>
      <c r="G30" s="162"/>
      <c r="H30" s="161"/>
      <c r="I30" s="104"/>
      <c r="J30" s="105" t="s">
        <v>81</v>
      </c>
      <c r="K30" s="156"/>
      <c r="L30" s="157"/>
    </row>
    <row r="31" spans="1:22" ht="15.6" x14ac:dyDescent="0.35">
      <c r="A31" s="146" t="s">
        <v>82</v>
      </c>
      <c r="B31" s="23"/>
      <c r="C31" s="24"/>
      <c r="D31" s="24"/>
      <c r="E31" s="24"/>
      <c r="F31" s="24"/>
      <c r="G31" s="24"/>
      <c r="H31" s="24"/>
      <c r="I31" s="24"/>
      <c r="J31" s="65">
        <f>G8</f>
        <v>395</v>
      </c>
      <c r="K31" s="156"/>
      <c r="L31" s="157"/>
    </row>
    <row r="32" spans="1:22" ht="15.6" x14ac:dyDescent="0.35">
      <c r="A32" s="146" t="s">
        <v>83</v>
      </c>
      <c r="B32" s="23"/>
      <c r="C32" s="24"/>
      <c r="D32" s="24"/>
      <c r="E32" s="24"/>
      <c r="F32" s="24"/>
      <c r="G32" s="24"/>
      <c r="H32" s="24"/>
      <c r="I32" s="24"/>
      <c r="J32" s="65">
        <f>J8</f>
        <v>170</v>
      </c>
      <c r="K32" s="11"/>
      <c r="L32" s="136"/>
    </row>
    <row r="33" spans="1:14" ht="12.6" x14ac:dyDescent="0.25">
      <c r="A33" s="163" t="s">
        <v>52</v>
      </c>
      <c r="B33" s="13"/>
      <c r="C33" s="14"/>
      <c r="D33" s="14"/>
      <c r="E33" s="14"/>
      <c r="F33" s="14"/>
      <c r="G33" s="14"/>
      <c r="H33" s="14"/>
      <c r="I33" s="15"/>
      <c r="J33" s="20"/>
      <c r="K33" s="11"/>
      <c r="L33" s="136"/>
    </row>
    <row r="34" spans="1:14" ht="15.6" x14ac:dyDescent="0.35">
      <c r="A34" s="164">
        <f>K22/100</f>
        <v>0.4</v>
      </c>
      <c r="B34" s="16"/>
      <c r="C34" s="17"/>
      <c r="D34" s="17"/>
      <c r="E34" s="17"/>
      <c r="F34" s="17"/>
      <c r="G34" s="17"/>
      <c r="H34" s="17"/>
      <c r="I34" s="18"/>
      <c r="J34" s="66">
        <f>A34*$G$27</f>
        <v>1281.9493827670203</v>
      </c>
      <c r="K34" s="11"/>
      <c r="L34" s="136"/>
    </row>
    <row r="35" spans="1:14" ht="12.6" x14ac:dyDescent="0.25">
      <c r="A35" s="163" t="s">
        <v>56</v>
      </c>
      <c r="B35" s="13"/>
      <c r="C35" s="67"/>
      <c r="D35" s="14"/>
      <c r="E35" s="14"/>
      <c r="F35" s="14"/>
      <c r="G35" s="14"/>
      <c r="H35" s="14"/>
      <c r="I35" s="15"/>
      <c r="J35" s="20"/>
      <c r="K35" s="11"/>
      <c r="L35" s="136"/>
    </row>
    <row r="36" spans="1:14" ht="15.6" x14ac:dyDescent="0.35">
      <c r="A36" s="165">
        <f>K24/100</f>
        <v>0.5</v>
      </c>
      <c r="B36" s="16"/>
      <c r="C36" s="17"/>
      <c r="D36" s="17"/>
      <c r="E36" s="68"/>
      <c r="F36" s="17"/>
      <c r="G36" s="17"/>
      <c r="H36" s="17"/>
      <c r="I36" s="18"/>
      <c r="J36" s="111">
        <f>A36*$G$27*$K$23/100</f>
        <v>961.46203707526524</v>
      </c>
      <c r="K36" s="11"/>
      <c r="L36" s="136"/>
    </row>
    <row r="37" spans="1:14" ht="12.6" x14ac:dyDescent="0.25">
      <c r="A37" s="166" t="s">
        <v>60</v>
      </c>
      <c r="B37" s="13"/>
      <c r="C37" s="14"/>
      <c r="D37" s="14"/>
      <c r="E37" s="14"/>
      <c r="F37" s="14"/>
      <c r="G37" s="14"/>
      <c r="H37" s="14"/>
      <c r="I37" s="15"/>
      <c r="J37" s="112"/>
      <c r="K37" s="11"/>
      <c r="L37" s="136"/>
    </row>
    <row r="38" spans="1:14" ht="15.6" x14ac:dyDescent="0.35">
      <c r="A38" s="164">
        <f>K25/100</f>
        <v>0.5</v>
      </c>
      <c r="B38" s="16"/>
      <c r="C38" s="17"/>
      <c r="D38" s="17"/>
      <c r="E38" s="17"/>
      <c r="F38" s="17"/>
      <c r="G38" s="17"/>
      <c r="H38" s="17"/>
      <c r="I38" s="18"/>
      <c r="J38" s="111">
        <f>A38*$G$27*$K$23/100</f>
        <v>961.46203707526524</v>
      </c>
      <c r="K38" s="11"/>
      <c r="L38" s="136"/>
    </row>
    <row r="39" spans="1:14" ht="15.6" x14ac:dyDescent="0.35">
      <c r="A39" s="163" t="s">
        <v>63</v>
      </c>
      <c r="B39" s="13"/>
      <c r="C39" s="14"/>
      <c r="D39" s="14"/>
      <c r="E39" s="14"/>
      <c r="F39" s="14"/>
      <c r="G39" s="14"/>
      <c r="H39" s="28"/>
      <c r="I39" s="29"/>
      <c r="J39" s="112"/>
      <c r="K39" s="11"/>
      <c r="L39" s="136"/>
    </row>
    <row r="40" spans="1:14" ht="15.6" x14ac:dyDescent="0.35">
      <c r="A40" s="164">
        <f>K26/100</f>
        <v>0</v>
      </c>
      <c r="B40" s="16"/>
      <c r="C40" s="17"/>
      <c r="D40" s="17"/>
      <c r="E40" s="17"/>
      <c r="F40" s="17"/>
      <c r="G40" s="17"/>
      <c r="H40" s="17"/>
      <c r="I40" s="18"/>
      <c r="J40" s="111">
        <f>A40*$G$27*$K$23/100</f>
        <v>0</v>
      </c>
      <c r="K40" s="167">
        <f>SUM(J34:J40)</f>
        <v>3204.8734569175513</v>
      </c>
      <c r="L40" s="136"/>
    </row>
    <row r="41" spans="1:14" x14ac:dyDescent="0.15">
      <c r="A41" s="15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36"/>
    </row>
    <row r="42" spans="1:14" x14ac:dyDescent="0.15">
      <c r="A42" s="168"/>
      <c r="B42" s="35" t="s">
        <v>84</v>
      </c>
      <c r="C42" s="25"/>
      <c r="D42" s="25"/>
      <c r="E42" s="25"/>
      <c r="F42" s="26"/>
      <c r="G42" s="5" t="s">
        <v>85</v>
      </c>
      <c r="H42" s="11"/>
      <c r="I42" s="11"/>
      <c r="J42" s="11"/>
      <c r="K42" s="11"/>
      <c r="L42" s="136"/>
    </row>
    <row r="43" spans="1:14" x14ac:dyDescent="0.15">
      <c r="A43" s="169" t="s">
        <v>79</v>
      </c>
      <c r="B43" s="20"/>
      <c r="C43" s="69"/>
      <c r="D43" s="35" t="s">
        <v>49</v>
      </c>
      <c r="E43" s="25"/>
      <c r="F43" s="26"/>
      <c r="G43" s="11"/>
      <c r="H43" s="11"/>
      <c r="I43" s="11"/>
      <c r="J43" s="11"/>
      <c r="K43" s="11"/>
      <c r="L43" s="170"/>
      <c r="M43" s="4"/>
      <c r="N43" s="4"/>
    </row>
    <row r="44" spans="1:14" x14ac:dyDescent="0.15">
      <c r="A44" s="145"/>
      <c r="B44" s="48" t="s">
        <v>86</v>
      </c>
      <c r="C44" s="70" t="s">
        <v>87</v>
      </c>
      <c r="D44" s="71" t="s">
        <v>88</v>
      </c>
      <c r="E44" s="71" t="s">
        <v>89</v>
      </c>
      <c r="F44" s="71" t="s">
        <v>90</v>
      </c>
      <c r="G44" s="11"/>
      <c r="H44" s="11"/>
      <c r="I44" s="11"/>
      <c r="J44" s="11"/>
      <c r="K44" s="11"/>
      <c r="L44" s="170"/>
      <c r="M44" s="4"/>
      <c r="N44" s="4"/>
    </row>
    <row r="45" spans="1:14" ht="12.6" x14ac:dyDescent="0.25">
      <c r="A45" s="146" t="s">
        <v>82</v>
      </c>
      <c r="B45" s="72">
        <f>G8</f>
        <v>395</v>
      </c>
      <c r="C45" s="31"/>
      <c r="D45" s="31"/>
      <c r="E45" s="31"/>
      <c r="F45" s="31"/>
      <c r="G45" s="82"/>
      <c r="H45" s="89"/>
      <c r="I45" s="11"/>
      <c r="J45" s="11"/>
      <c r="K45" s="11"/>
      <c r="L45" s="170"/>
      <c r="M45" s="4"/>
      <c r="N45" s="4"/>
    </row>
    <row r="46" spans="1:14" ht="12.6" x14ac:dyDescent="0.25">
      <c r="A46" s="146" t="s">
        <v>91</v>
      </c>
      <c r="B46" s="72">
        <f>J8</f>
        <v>170</v>
      </c>
      <c r="C46" s="73"/>
      <c r="D46" s="31"/>
      <c r="E46" s="31"/>
      <c r="F46" s="31"/>
      <c r="G46" s="11"/>
      <c r="H46" s="11"/>
      <c r="I46" s="11"/>
      <c r="J46" s="11"/>
      <c r="K46" s="11"/>
      <c r="L46" s="170"/>
      <c r="M46" s="4"/>
      <c r="N46" s="4"/>
    </row>
    <row r="47" spans="1:14" ht="12.6" x14ac:dyDescent="0.25">
      <c r="A47" s="163" t="s">
        <v>52</v>
      </c>
      <c r="B47" s="74">
        <f>J34</f>
        <v>1281.9493827670203</v>
      </c>
      <c r="C47" s="74">
        <f>B47+D47</f>
        <v>1333.2273580777012</v>
      </c>
      <c r="D47" s="75">
        <f>$B47*H16/100</f>
        <v>51.277975310680816</v>
      </c>
      <c r="E47" s="75">
        <f>$B47*G16/100</f>
        <v>4.2304329631311672</v>
      </c>
      <c r="F47" s="74">
        <f>D47-E47</f>
        <v>47.047542347549651</v>
      </c>
      <c r="G47" s="11"/>
      <c r="H47" s="11"/>
      <c r="I47" s="11"/>
      <c r="J47" s="11"/>
      <c r="K47" s="11"/>
      <c r="L47" s="170"/>
      <c r="M47" s="4"/>
      <c r="N47" s="4"/>
    </row>
    <row r="48" spans="1:14" ht="12.6" x14ac:dyDescent="0.25">
      <c r="A48" s="164"/>
      <c r="B48" s="76"/>
      <c r="C48" s="76"/>
      <c r="D48" s="77"/>
      <c r="E48" s="77"/>
      <c r="F48" s="21"/>
      <c r="G48" s="11"/>
      <c r="H48" s="11"/>
      <c r="I48" s="11"/>
      <c r="J48" s="11"/>
      <c r="K48" s="11"/>
      <c r="L48" s="170"/>
      <c r="M48" s="4"/>
      <c r="N48" s="4"/>
    </row>
    <row r="49" spans="1:14" ht="12.6" x14ac:dyDescent="0.25">
      <c r="A49" s="163" t="s">
        <v>56</v>
      </c>
      <c r="B49" s="74">
        <f>J36</f>
        <v>961.46203707526524</v>
      </c>
      <c r="C49" s="74">
        <f>B49+D49</f>
        <v>975.88396763139417</v>
      </c>
      <c r="D49" s="75">
        <f>$B49*H17/100</f>
        <v>14.421930556128977</v>
      </c>
      <c r="E49" s="75">
        <f>$B49*G17/100</f>
        <v>6.9225266669419092</v>
      </c>
      <c r="F49" s="74">
        <f>D49-E49</f>
        <v>7.499403889187068</v>
      </c>
      <c r="G49" s="11"/>
      <c r="H49" s="11"/>
      <c r="I49" s="11"/>
      <c r="J49" s="11"/>
      <c r="K49" s="11"/>
      <c r="L49" s="170"/>
      <c r="M49" s="4"/>
      <c r="N49" s="4"/>
    </row>
    <row r="50" spans="1:14" ht="12.6" x14ac:dyDescent="0.25">
      <c r="A50" s="164"/>
      <c r="B50" s="76"/>
      <c r="C50" s="76"/>
      <c r="D50" s="77"/>
      <c r="E50" s="77"/>
      <c r="F50" s="21"/>
      <c r="G50" s="11"/>
      <c r="H50" s="11"/>
      <c r="I50" s="11"/>
      <c r="J50" s="11"/>
      <c r="K50" s="11"/>
      <c r="L50" s="170"/>
      <c r="M50" s="4"/>
      <c r="N50" s="4"/>
    </row>
    <row r="51" spans="1:14" ht="12.6" x14ac:dyDescent="0.25">
      <c r="A51" s="163" t="s">
        <v>60</v>
      </c>
      <c r="B51" s="74">
        <f>J38</f>
        <v>961.46203707526524</v>
      </c>
      <c r="C51" s="74">
        <f>B51+D51</f>
        <v>975.88396763139417</v>
      </c>
      <c r="D51" s="75">
        <f>$B51*H18/100</f>
        <v>14.421930556128977</v>
      </c>
      <c r="E51" s="75">
        <f>$B51*G18/100</f>
        <v>6.9225266669419092</v>
      </c>
      <c r="F51" s="74">
        <f>D51-E51</f>
        <v>7.499403889187068</v>
      </c>
      <c r="G51" s="11"/>
      <c r="H51" s="11"/>
      <c r="I51" s="11"/>
      <c r="J51" s="11"/>
      <c r="K51" s="11"/>
      <c r="L51" s="170"/>
      <c r="M51" s="4"/>
      <c r="N51" s="4"/>
    </row>
    <row r="52" spans="1:14" ht="12.6" x14ac:dyDescent="0.25">
      <c r="A52" s="164"/>
      <c r="B52" s="76"/>
      <c r="C52" s="76"/>
      <c r="D52" s="77"/>
      <c r="E52" s="77"/>
      <c r="F52" s="21"/>
      <c r="G52" s="11"/>
      <c r="H52" s="11"/>
      <c r="I52" s="11"/>
      <c r="J52" s="11"/>
      <c r="K52" s="11"/>
      <c r="L52" s="170"/>
      <c r="M52" s="4"/>
      <c r="N52" s="4"/>
    </row>
    <row r="53" spans="1:14" ht="12.6" x14ac:dyDescent="0.25">
      <c r="A53" s="163" t="s">
        <v>63</v>
      </c>
      <c r="B53" s="74">
        <f>J40</f>
        <v>0</v>
      </c>
      <c r="C53" s="74">
        <f>B53+D53</f>
        <v>0</v>
      </c>
      <c r="D53" s="75">
        <f>$B53*H19/100</f>
        <v>0</v>
      </c>
      <c r="E53" s="75">
        <f>$B53*G19/100</f>
        <v>0</v>
      </c>
      <c r="F53" s="74">
        <f>D53-E53</f>
        <v>0</v>
      </c>
      <c r="G53" s="11"/>
      <c r="H53" s="11"/>
      <c r="I53" s="11"/>
      <c r="J53" s="11"/>
      <c r="K53" s="11"/>
      <c r="L53" s="170"/>
      <c r="M53" s="4"/>
      <c r="N53" s="4"/>
    </row>
    <row r="54" spans="1:14" ht="12.6" x14ac:dyDescent="0.25">
      <c r="A54" s="164"/>
      <c r="B54" s="76"/>
      <c r="C54" s="78"/>
      <c r="D54" s="22"/>
      <c r="E54" s="22"/>
      <c r="F54" s="22"/>
      <c r="G54" s="11"/>
      <c r="H54" s="11"/>
      <c r="I54" s="11"/>
      <c r="J54" s="11"/>
      <c r="K54" s="11"/>
      <c r="L54" s="170"/>
      <c r="M54" s="4"/>
      <c r="N54" s="4"/>
    </row>
    <row r="55" spans="1:14" ht="12.6" x14ac:dyDescent="0.25">
      <c r="A55" s="171" t="s">
        <v>92</v>
      </c>
      <c r="B55" s="11"/>
      <c r="C55" s="11"/>
      <c r="D55" s="11"/>
      <c r="E55" s="172" t="s">
        <v>88</v>
      </c>
      <c r="F55" s="79">
        <f>SUM(F47:F54)</f>
        <v>62.04635012592378</v>
      </c>
      <c r="G55" s="11"/>
      <c r="H55" s="11"/>
      <c r="I55" s="11"/>
      <c r="J55" s="11"/>
      <c r="K55" s="11"/>
      <c r="L55" s="170"/>
      <c r="M55" s="4"/>
      <c r="N55" s="4"/>
    </row>
    <row r="56" spans="1:14" ht="15.6" x14ac:dyDescent="0.35">
      <c r="A56" s="154"/>
      <c r="B56" s="11"/>
      <c r="C56" s="118">
        <f>F55/8.34</f>
        <v>7.4396103268493743</v>
      </c>
      <c r="D56" s="5" t="s">
        <v>93</v>
      </c>
      <c r="E56" s="11"/>
      <c r="F56" s="11"/>
      <c r="G56" s="11"/>
      <c r="H56" s="11"/>
      <c r="I56" s="11"/>
      <c r="J56" s="11"/>
      <c r="K56" s="11"/>
      <c r="L56" s="170"/>
      <c r="M56" s="4"/>
      <c r="N56" s="4"/>
    </row>
    <row r="57" spans="1:14" x14ac:dyDescent="0.15">
      <c r="A57" s="15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70"/>
      <c r="M57" s="4"/>
      <c r="N57" s="4"/>
    </row>
    <row r="58" spans="1:14" x14ac:dyDescent="0.15">
      <c r="A58" s="137" t="s">
        <v>94</v>
      </c>
      <c r="B58" s="11"/>
      <c r="C58" s="11"/>
      <c r="D58" s="11"/>
      <c r="E58" s="11"/>
      <c r="F58" s="11"/>
      <c r="G58" s="11"/>
      <c r="H58" s="11"/>
      <c r="I58" s="37" t="s">
        <v>97</v>
      </c>
      <c r="J58" s="15"/>
      <c r="K58" s="38" t="s">
        <v>98</v>
      </c>
      <c r="L58" s="170"/>
      <c r="M58" s="4"/>
      <c r="N58" s="4"/>
    </row>
    <row r="59" spans="1:14" ht="15.6" x14ac:dyDescent="0.35">
      <c r="A59" s="137" t="s">
        <v>95</v>
      </c>
      <c r="B59" s="11"/>
      <c r="C59" s="11"/>
      <c r="D59" s="11"/>
      <c r="E59" s="11"/>
      <c r="F59" s="11"/>
      <c r="G59" s="11"/>
      <c r="H59" s="11"/>
      <c r="I59" s="108"/>
      <c r="J59" s="18"/>
      <c r="K59" s="130"/>
      <c r="L59" s="170"/>
      <c r="M59" s="4"/>
      <c r="N59" s="4"/>
    </row>
    <row r="60" spans="1:14" ht="15.6" x14ac:dyDescent="0.35">
      <c r="A60" s="137" t="s">
        <v>96</v>
      </c>
      <c r="B60" s="11"/>
      <c r="C60" s="11"/>
      <c r="D60" s="117">
        <f>G12*J20-C56</f>
        <v>24.560389673150624</v>
      </c>
      <c r="E60" s="83" t="s">
        <v>93</v>
      </c>
      <c r="F60" s="93"/>
      <c r="G60" s="11"/>
      <c r="H60" s="11"/>
      <c r="I60" s="37" t="s">
        <v>99</v>
      </c>
      <c r="J60" s="15"/>
      <c r="K60" s="38" t="s">
        <v>98</v>
      </c>
      <c r="L60" s="136"/>
      <c r="M60" s="4"/>
      <c r="N60" s="4"/>
    </row>
    <row r="61" spans="1:14" ht="15.6" x14ac:dyDescent="0.35">
      <c r="A61" s="129"/>
      <c r="B61" s="173"/>
      <c r="C61" s="174"/>
      <c r="D61" s="173"/>
      <c r="E61" s="173"/>
      <c r="F61" s="173"/>
      <c r="G61" s="173"/>
      <c r="H61" s="173"/>
      <c r="I61" s="175"/>
      <c r="J61" s="176"/>
      <c r="K61" s="130"/>
      <c r="L61" s="177"/>
      <c r="M61" s="4"/>
      <c r="N61" s="4"/>
    </row>
    <row r="62" spans="1:14" x14ac:dyDescent="0.15">
      <c r="M62" s="4"/>
      <c r="N62" s="4"/>
    </row>
    <row r="63" spans="1:14" ht="12.6" x14ac:dyDescent="0.25">
      <c r="A63" s="12"/>
      <c r="B63" s="11"/>
      <c r="C63" s="10"/>
      <c r="D63" s="11"/>
      <c r="E63" s="11"/>
      <c r="F63" s="11"/>
      <c r="G63" s="11"/>
      <c r="H63" s="11"/>
      <c r="I63" s="11"/>
      <c r="J63" s="11"/>
      <c r="K63" s="9"/>
      <c r="L63" s="8"/>
      <c r="M63" s="7"/>
      <c r="N63" s="4"/>
    </row>
    <row r="64" spans="1:14" x14ac:dyDescent="0.15">
      <c r="A64" s="11"/>
      <c r="B64" s="11"/>
      <c r="C64" s="10"/>
      <c r="D64" s="11"/>
      <c r="E64" s="10"/>
      <c r="F64" s="10"/>
      <c r="G64" s="10"/>
      <c r="H64" s="10"/>
      <c r="I64" s="10"/>
      <c r="J64" s="10"/>
      <c r="K64" s="10"/>
      <c r="L64" s="7"/>
      <c r="M64" s="7"/>
      <c r="N64" s="4"/>
    </row>
    <row r="65" spans="1:14" x14ac:dyDescent="0.15">
      <c r="A65" s="6"/>
      <c r="B65" s="8"/>
      <c r="C65" s="8"/>
      <c r="D65" s="8"/>
      <c r="E65" s="5"/>
      <c r="F65" s="11"/>
      <c r="G65" s="11"/>
      <c r="H65" s="11"/>
      <c r="I65" s="11"/>
      <c r="J65" s="11"/>
      <c r="K65" s="11"/>
      <c r="L65" s="7"/>
      <c r="M65" s="7"/>
      <c r="N65" s="4"/>
    </row>
    <row r="66" spans="1:14" x14ac:dyDescent="0.15">
      <c r="A66" s="5"/>
      <c r="B66" s="11"/>
      <c r="C66" s="11"/>
      <c r="D66" s="5"/>
      <c r="E66" s="5"/>
      <c r="F66" s="11"/>
      <c r="G66" s="11"/>
      <c r="H66" s="11"/>
      <c r="I66" s="11"/>
      <c r="J66" s="11"/>
      <c r="K66" s="11"/>
      <c r="L66" s="7"/>
      <c r="M66" s="7"/>
      <c r="N66" s="4"/>
    </row>
    <row r="67" spans="1:14" ht="12.6" x14ac:dyDescent="0.25">
      <c r="A67" s="81"/>
      <c r="B67" s="11"/>
      <c r="C67" s="11"/>
      <c r="D67" s="81"/>
      <c r="E67" s="11"/>
      <c r="F67" s="11"/>
      <c r="G67" s="81"/>
      <c r="H67" s="82"/>
      <c r="I67" s="83"/>
      <c r="J67" s="11"/>
      <c r="K67" s="11"/>
      <c r="L67" s="7"/>
      <c r="M67" s="7"/>
      <c r="N67" s="4"/>
    </row>
    <row r="68" spans="1:14" x14ac:dyDescent="0.15">
      <c r="A68" s="5"/>
      <c r="B68" s="11"/>
      <c r="C68" s="11"/>
      <c r="D68" s="11"/>
      <c r="E68" s="5"/>
      <c r="F68" s="11"/>
      <c r="G68" s="11"/>
      <c r="H68" s="5"/>
      <c r="I68" s="11"/>
      <c r="J68" s="11"/>
      <c r="K68" s="11"/>
      <c r="L68" s="7"/>
      <c r="M68" s="7"/>
      <c r="N68" s="4"/>
    </row>
    <row r="69" spans="1:14" ht="12.6" x14ac:dyDescent="0.25">
      <c r="A69" s="81"/>
      <c r="B69" s="11"/>
      <c r="C69" s="11"/>
      <c r="D69" s="11"/>
      <c r="E69" s="5"/>
      <c r="F69" s="11"/>
      <c r="G69" s="81"/>
      <c r="H69" s="5"/>
      <c r="I69" s="11"/>
      <c r="J69" s="81"/>
      <c r="K69" s="11"/>
      <c r="L69" s="7"/>
      <c r="M69" s="7"/>
      <c r="N69" s="4"/>
    </row>
    <row r="70" spans="1:14" x14ac:dyDescent="0.15">
      <c r="A70" s="5"/>
      <c r="B70" s="11"/>
      <c r="C70" s="5"/>
      <c r="D70" s="11"/>
      <c r="E70" s="5"/>
      <c r="F70" s="11"/>
      <c r="G70" s="11"/>
      <c r="H70" s="11"/>
      <c r="I70" s="11"/>
      <c r="J70" s="11"/>
      <c r="K70" s="11"/>
      <c r="L70" s="7"/>
      <c r="M70" s="7"/>
      <c r="N70" s="4"/>
    </row>
    <row r="71" spans="1:14" ht="12.6" x14ac:dyDescent="0.25">
      <c r="A71" s="81"/>
      <c r="B71" s="11"/>
      <c r="C71" s="81"/>
      <c r="D71" s="11"/>
      <c r="E71" s="5"/>
      <c r="F71" s="11"/>
      <c r="G71" s="81"/>
      <c r="H71" s="11"/>
      <c r="I71" s="11"/>
      <c r="J71" s="11"/>
      <c r="K71" s="11"/>
      <c r="L71" s="7"/>
      <c r="M71" s="7"/>
      <c r="N71" s="4"/>
    </row>
    <row r="72" spans="1:14" x14ac:dyDescent="0.15">
      <c r="A72" s="5"/>
      <c r="B72" s="11"/>
      <c r="C72" s="11"/>
      <c r="D72" s="11"/>
      <c r="E72" s="5"/>
      <c r="F72" s="11"/>
      <c r="G72" s="11"/>
      <c r="H72" s="11"/>
      <c r="I72" s="11"/>
      <c r="J72" s="11"/>
      <c r="K72" s="11"/>
      <c r="L72" s="7"/>
      <c r="M72" s="7"/>
      <c r="N72" s="4"/>
    </row>
    <row r="73" spans="1:14" ht="12.6" x14ac:dyDescent="0.25">
      <c r="A73" s="81"/>
      <c r="B73" s="11"/>
      <c r="C73" s="11"/>
      <c r="D73" s="11"/>
      <c r="E73" s="5"/>
      <c r="F73" s="11"/>
      <c r="G73" s="81"/>
      <c r="H73" s="11"/>
      <c r="I73" s="11"/>
      <c r="J73" s="11"/>
      <c r="K73" s="11"/>
      <c r="L73" s="7"/>
      <c r="M73" s="7"/>
      <c r="N73" s="4"/>
    </row>
    <row r="74" spans="1:14" x14ac:dyDescent="0.15">
      <c r="A74" s="6"/>
      <c r="B74" s="8"/>
      <c r="C74" s="8"/>
      <c r="D74" s="8"/>
      <c r="E74" s="8"/>
      <c r="F74" s="8"/>
      <c r="G74" s="8"/>
      <c r="H74" s="8"/>
      <c r="I74" s="11"/>
      <c r="J74" s="11"/>
      <c r="K74" s="11"/>
      <c r="L74" s="11"/>
      <c r="M74" s="11"/>
    </row>
    <row r="75" spans="1:14" ht="10.199999999999999" x14ac:dyDescent="0.2">
      <c r="A75" s="84"/>
      <c r="B75" s="11"/>
      <c r="C75" s="5"/>
      <c r="D75" s="11"/>
      <c r="E75" s="5"/>
      <c r="F75" s="84"/>
      <c r="G75" s="84"/>
      <c r="H75" s="84"/>
      <c r="I75" s="85"/>
      <c r="J75" s="11"/>
      <c r="K75" s="11"/>
      <c r="L75" s="7"/>
      <c r="M75" s="11"/>
      <c r="N75" s="4"/>
    </row>
    <row r="76" spans="1:14" x14ac:dyDescent="0.15">
      <c r="A76" s="11"/>
      <c r="B76" s="11"/>
      <c r="C76" s="11"/>
      <c r="D76" s="11"/>
      <c r="E76" s="11"/>
      <c r="F76" s="84"/>
      <c r="G76" s="84"/>
      <c r="H76" s="84"/>
      <c r="I76" s="11"/>
      <c r="J76" s="11"/>
      <c r="K76" s="11"/>
      <c r="L76" s="11"/>
      <c r="M76" s="11"/>
    </row>
    <row r="77" spans="1:14" ht="12.6" x14ac:dyDescent="0.25">
      <c r="A77" s="83"/>
      <c r="B77" s="81"/>
      <c r="C77" s="86"/>
      <c r="D77" s="81"/>
      <c r="E77" s="86"/>
      <c r="F77" s="81"/>
      <c r="G77" s="81"/>
      <c r="H77" s="81"/>
      <c r="I77" s="81"/>
      <c r="J77" s="87"/>
      <c r="K77" s="11"/>
      <c r="L77" s="7"/>
      <c r="M77" s="11"/>
      <c r="N77" s="4"/>
    </row>
    <row r="78" spans="1:14" ht="15.6" x14ac:dyDescent="0.35">
      <c r="A78" s="83"/>
      <c r="B78" s="81"/>
      <c r="C78" s="86"/>
      <c r="D78" s="81"/>
      <c r="E78" s="86"/>
      <c r="F78" s="81"/>
      <c r="G78" s="81"/>
      <c r="H78" s="81"/>
      <c r="I78" s="88"/>
      <c r="J78" s="89"/>
      <c r="K78" s="11"/>
      <c r="L78" s="11"/>
      <c r="M78" s="87"/>
      <c r="N78" s="80"/>
    </row>
    <row r="79" spans="1:14" ht="12.6" x14ac:dyDescent="0.25">
      <c r="A79" s="83"/>
      <c r="B79" s="81"/>
      <c r="C79" s="11"/>
      <c r="D79" s="81"/>
      <c r="E79" s="11"/>
      <c r="F79" s="81"/>
      <c r="G79" s="81"/>
      <c r="H79" s="81"/>
      <c r="I79" s="81"/>
      <c r="J79" s="90"/>
      <c r="K79" s="11"/>
      <c r="L79" s="11"/>
      <c r="M79" s="11"/>
    </row>
    <row r="80" spans="1:14" ht="12.6" x14ac:dyDescent="0.25">
      <c r="A80" s="83"/>
      <c r="B80" s="81"/>
      <c r="C80" s="11"/>
      <c r="D80" s="81"/>
      <c r="E80" s="11"/>
      <c r="F80" s="81"/>
      <c r="G80" s="81"/>
      <c r="H80" s="81"/>
      <c r="I80" s="81"/>
      <c r="J80" s="89"/>
      <c r="K80" s="91"/>
      <c r="L80" s="11"/>
      <c r="M80" s="11"/>
    </row>
    <row r="81" spans="1:13" x14ac:dyDescent="0.15">
      <c r="A81" s="11"/>
      <c r="B81" s="11"/>
      <c r="C81" s="6"/>
      <c r="D81" s="11"/>
      <c r="E81" s="11"/>
      <c r="F81" s="5"/>
      <c r="G81" s="11"/>
      <c r="H81" s="11"/>
      <c r="I81" s="11"/>
      <c r="J81" s="11"/>
      <c r="K81" s="11"/>
      <c r="L81" s="11"/>
      <c r="M81" s="11"/>
    </row>
    <row r="82" spans="1:13" ht="12.6" x14ac:dyDescent="0.25">
      <c r="A82" s="83"/>
      <c r="B82" s="11"/>
      <c r="C82" s="11"/>
      <c r="D82" s="83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6" x14ac:dyDescent="0.25">
      <c r="A83" s="11"/>
      <c r="B83" s="83"/>
      <c r="C83" s="11"/>
      <c r="D83" s="83"/>
      <c r="E83" s="11"/>
      <c r="F83" s="82"/>
      <c r="G83" s="92"/>
      <c r="H83" s="86"/>
      <c r="I83" s="11"/>
      <c r="J83" s="11"/>
      <c r="K83" s="11"/>
      <c r="L83" s="11"/>
      <c r="M83" s="11"/>
    </row>
    <row r="84" spans="1:13" ht="12.6" x14ac:dyDescent="0.25">
      <c r="A84" s="86"/>
      <c r="B84" s="81"/>
      <c r="C84" s="83"/>
      <c r="D84" s="81"/>
      <c r="E84" s="83"/>
      <c r="F84" s="93"/>
      <c r="G84" s="83"/>
      <c r="H84" s="86"/>
      <c r="I84" s="11"/>
      <c r="J84" s="11"/>
      <c r="K84" s="11"/>
      <c r="L84" s="11"/>
      <c r="M84" s="11"/>
    </row>
    <row r="85" spans="1:13" ht="12.6" x14ac:dyDescent="0.25">
      <c r="A85" s="86"/>
      <c r="B85" s="81"/>
      <c r="C85" s="83"/>
      <c r="D85" s="81"/>
      <c r="E85" s="83"/>
      <c r="F85" s="11"/>
      <c r="G85" s="11"/>
      <c r="H85" s="86"/>
      <c r="I85" s="11"/>
      <c r="J85" s="11"/>
      <c r="K85" s="11"/>
      <c r="L85" s="11"/>
      <c r="M85" s="11"/>
    </row>
    <row r="86" spans="1:13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6" x14ac:dyDescent="0.25">
      <c r="A88" s="11"/>
      <c r="B88" s="94"/>
      <c r="C88" s="11"/>
      <c r="D88" s="11"/>
      <c r="E88" s="11"/>
      <c r="F88" s="91"/>
      <c r="G88" s="83"/>
      <c r="H88" s="11"/>
      <c r="I88" s="11"/>
      <c r="J88" s="11"/>
      <c r="K88" s="11"/>
      <c r="L88" s="11"/>
      <c r="M88" s="11"/>
    </row>
    <row r="89" spans="1:13" ht="12.6" x14ac:dyDescent="0.25">
      <c r="A89" s="11"/>
      <c r="B89" s="94"/>
      <c r="C89" s="95"/>
      <c r="D89" s="11"/>
      <c r="E89" s="11"/>
      <c r="F89" s="91"/>
      <c r="G89" s="83"/>
      <c r="H89" s="11"/>
      <c r="I89" s="11"/>
      <c r="J89" s="11"/>
      <c r="K89" s="11"/>
      <c r="L89" s="11"/>
      <c r="M89" s="11"/>
    </row>
    <row r="90" spans="1:13" ht="12.6" x14ac:dyDescent="0.25">
      <c r="A90" s="11"/>
      <c r="B90" s="94"/>
      <c r="C90" s="11"/>
      <c r="D90" s="11"/>
      <c r="E90" s="11"/>
      <c r="F90" s="93"/>
      <c r="G90" s="83"/>
      <c r="H90" s="11"/>
      <c r="I90" s="11"/>
      <c r="J90" s="11"/>
      <c r="K90" s="11"/>
      <c r="L90" s="11"/>
      <c r="M90" s="11"/>
    </row>
    <row r="91" spans="1:13" ht="12.6" x14ac:dyDescent="0.25">
      <c r="A91" s="11"/>
      <c r="B91" s="94"/>
      <c r="C91" s="11"/>
      <c r="D91" s="11"/>
      <c r="E91" s="11"/>
      <c r="F91" s="96"/>
      <c r="G91" s="11"/>
      <c r="H91" s="11"/>
      <c r="I91" s="11"/>
      <c r="J91" s="11"/>
      <c r="K91" s="11"/>
      <c r="L91" s="11"/>
      <c r="M91" s="11"/>
    </row>
    <row r="92" spans="1:13" ht="12.6" x14ac:dyDescent="0.25">
      <c r="A92" s="11"/>
      <c r="B92" s="94"/>
      <c r="C92" s="11"/>
      <c r="D92" s="11"/>
      <c r="E92" s="11"/>
      <c r="F92" s="93"/>
      <c r="G92" s="83"/>
      <c r="H92" s="11"/>
      <c r="I92" s="11"/>
      <c r="J92" s="11"/>
      <c r="K92" s="11"/>
      <c r="L92" s="11"/>
      <c r="M92" s="11"/>
    </row>
    <row r="93" spans="1:13" ht="12.6" x14ac:dyDescent="0.25">
      <c r="A93" s="11"/>
      <c r="B93" s="94"/>
      <c r="C93" s="11"/>
      <c r="D93" s="11"/>
      <c r="E93" s="11"/>
      <c r="F93" s="96"/>
      <c r="G93" s="83"/>
      <c r="H93" s="11"/>
      <c r="I93" s="11"/>
      <c r="J93" s="11"/>
      <c r="K93" s="11"/>
      <c r="L93" s="11"/>
      <c r="M93" s="11"/>
    </row>
    <row r="94" spans="1:13" x14ac:dyDescent="0.15">
      <c r="A94" s="11"/>
      <c r="B94" s="11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15">
      <c r="A95" s="11"/>
      <c r="B95" s="11"/>
      <c r="C95" s="10"/>
      <c r="D95" s="95"/>
      <c r="E95" s="11"/>
      <c r="F95" s="97"/>
      <c r="G95" s="11"/>
      <c r="H95" s="11"/>
      <c r="I95" s="11"/>
      <c r="J95" s="11"/>
      <c r="K95" s="11"/>
      <c r="L95" s="11"/>
      <c r="M95" s="11"/>
    </row>
    <row r="96" spans="1:13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11"/>
      <c r="L96" s="5"/>
      <c r="M96" s="11"/>
    </row>
    <row r="97" spans="1:13" ht="15.6" x14ac:dyDescent="0.35">
      <c r="A97" s="11"/>
      <c r="B97" s="11"/>
      <c r="C97" s="10"/>
      <c r="D97" s="11"/>
      <c r="E97" s="11"/>
      <c r="F97" s="11"/>
      <c r="G97" s="11"/>
      <c r="H97" s="11"/>
      <c r="I97" s="11"/>
      <c r="J97" s="98"/>
      <c r="K97" s="11"/>
      <c r="L97" s="98"/>
      <c r="M97" s="11"/>
    </row>
    <row r="98" spans="1:13" ht="12.6" x14ac:dyDescent="0.25">
      <c r="A98" s="11"/>
      <c r="B98" s="11"/>
      <c r="C98" s="10"/>
      <c r="D98" s="95"/>
      <c r="E98" s="11"/>
      <c r="F98" s="93"/>
      <c r="G98" s="11"/>
      <c r="H98" s="11"/>
      <c r="I98" s="11"/>
      <c r="J98" s="5"/>
      <c r="K98" s="11"/>
      <c r="L98" s="5"/>
      <c r="M98" s="11"/>
    </row>
    <row r="99" spans="1:13" ht="15.6" x14ac:dyDescent="0.35">
      <c r="A99" s="11"/>
      <c r="B99" s="11"/>
      <c r="C99" s="10"/>
      <c r="D99" s="11"/>
      <c r="E99" s="11"/>
      <c r="F99" s="11"/>
      <c r="G99" s="11"/>
      <c r="H99" s="11"/>
      <c r="I99" s="11"/>
      <c r="J99" s="99"/>
      <c r="K99" s="11"/>
      <c r="L99" s="7"/>
      <c r="M99" s="11"/>
    </row>
    <row r="100" spans="1:13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15">
      <c r="A107" s="5"/>
      <c r="B107" s="11"/>
      <c r="C107" s="11"/>
      <c r="D107" s="11"/>
      <c r="E107" s="5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15">
      <c r="A108" s="5"/>
      <c r="B108" s="11"/>
      <c r="C108" s="11"/>
      <c r="D108" s="11"/>
      <c r="E108" s="5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15">
      <c r="A110" s="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.6" x14ac:dyDescent="0.35">
      <c r="A111" s="10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.6" x14ac:dyDescent="0.35">
      <c r="A112" s="100"/>
      <c r="B112" s="101"/>
      <c r="C112" s="100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.6" x14ac:dyDescent="0.35">
      <c r="A113" s="100"/>
      <c r="B113" s="102"/>
      <c r="C113" s="102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.6" x14ac:dyDescent="0.35">
      <c r="A114" s="100"/>
      <c r="B114" s="100"/>
      <c r="C114" s="100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.6" x14ac:dyDescent="0.35">
      <c r="A115" s="100"/>
      <c r="B115" s="100"/>
      <c r="C115" s="100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.6" x14ac:dyDescent="0.35">
      <c r="A116" s="100"/>
      <c r="B116" s="100"/>
      <c r="C116" s="100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.6" x14ac:dyDescent="0.35">
      <c r="A117" s="100"/>
      <c r="B117" s="102"/>
      <c r="C117" s="102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.6" x14ac:dyDescent="0.35">
      <c r="A118" s="100"/>
      <c r="B118" s="102"/>
      <c r="C118" s="102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.6" x14ac:dyDescent="0.35">
      <c r="A119" s="100"/>
      <c r="B119" s="100"/>
      <c r="C119" s="100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.6" x14ac:dyDescent="0.35">
      <c r="A120" s="100"/>
      <c r="B120" s="102"/>
      <c r="C120" s="100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6" x14ac:dyDescent="0.35">
      <c r="A121" s="10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.6" x14ac:dyDescent="0.35">
      <c r="A122" s="10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.6" x14ac:dyDescent="0.35">
      <c r="A123" s="10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.6" x14ac:dyDescent="0.35">
      <c r="A124" s="10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.6" x14ac:dyDescent="0.35">
      <c r="A125" s="10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.6" x14ac:dyDescent="0.35">
      <c r="A126" s="10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.6" x14ac:dyDescent="0.35">
      <c r="A127" s="10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.6" x14ac:dyDescent="0.35">
      <c r="A128" s="10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6" x14ac:dyDescent="0.35">
      <c r="A129" s="10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.6" x14ac:dyDescent="0.35">
      <c r="A130" s="10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.6" x14ac:dyDescent="0.35">
      <c r="A131" s="10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.6" x14ac:dyDescent="0.35">
      <c r="A132" s="10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6" x14ac:dyDescent="0.35">
      <c r="A133" s="10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</sheetData>
  <sheetProtection sheet="1" objects="1" scenarios="1"/>
  <phoneticPr fontId="11" type="noConversion"/>
  <printOptions gridLinesSet="0"/>
  <pageMargins left="0.75" right="0.5" top="0.47" bottom="1" header="0.41" footer="0.5"/>
  <pageSetup scale="77" orientation="portrait" horizontalDpi="180" verticalDpi="180" r:id="rId1"/>
  <headerFooter alignWithMargins="0">
    <oddFooter>&amp;LRev 2/1/2017&amp;CConcrete Mix Design.xlsx
&amp;F&amp;RPage No. ___________</oddFooter>
  </headerFooter>
  <rowBreaks count="2" manualBreakCount="2">
    <brk id="63" max="65535" man="1"/>
    <brk id="10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Sheet1</vt:lpstr>
      <vt:lpstr>\a</vt:lpstr>
      <vt:lpstr>\h</vt:lpstr>
      <vt:lpstr>\p</vt:lpstr>
      <vt:lpstr>\s</vt:lpstr>
      <vt:lpstr>AGGREGATE</vt:lpstr>
      <vt:lpstr>ALTS</vt:lpstr>
      <vt:lpstr>CONCWT</vt:lpstr>
      <vt:lpstr>EDITMENU</vt:lpstr>
      <vt:lpstr>FILEMENU</vt:lpstr>
      <vt:lpstr>GRADEMENU</vt:lpstr>
      <vt:lpstr>HELP</vt:lpstr>
      <vt:lpstr>MIXMENU</vt:lpstr>
      <vt:lpstr>Sheet1!Print_Area</vt:lpstr>
      <vt:lpstr>Print_Area_MI</vt:lpstr>
      <vt:lpstr>TOPMENU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dotjam</cp:lastModifiedBy>
  <cp:lastPrinted>2014-01-23T20:37:18Z</cp:lastPrinted>
  <dcterms:created xsi:type="dcterms:W3CDTF">2000-02-22T13:59:02Z</dcterms:created>
  <dcterms:modified xsi:type="dcterms:W3CDTF">2017-01-25T17:26:12Z</dcterms:modified>
</cp:coreProperties>
</file>