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tlea\Desktop\Proposed Pantry Updates\2020 Pantry Statewide\"/>
    </mc:Choice>
  </mc:AlternateContent>
  <xr:revisionPtr revIDLastSave="0" documentId="10_ncr:100000_{0B3633E7-E749-4EBB-AB80-B0538BE22F5F}" xr6:coauthVersionLast="31" xr6:coauthVersionMax="31" xr10:uidLastSave="{00000000-0000-0000-0000-000000000000}"/>
  <bookViews>
    <workbookView xWindow="30" yWindow="30" windowWidth="19035" windowHeight="11730" activeTab="1" xr2:uid="{00000000-000D-0000-FFFF-FFFF00000000}"/>
  </bookViews>
  <sheets>
    <sheet name="Agg. Tonnage" sheetId="1" r:id="rId1"/>
    <sheet name="Agg. Location" sheetId="2" r:id="rId2"/>
    <sheet name="Sheet3" sheetId="3" state="hidden" r:id="rId3"/>
  </sheets>
  <definedNames>
    <definedName name="_xlnm.Print_Area" localSheetId="1">'Agg. Location'!$A$1:$J$46</definedName>
  </definedNames>
  <calcPr calcId="179017"/>
</workbook>
</file>

<file path=xl/calcChain.xml><?xml version="1.0" encoding="utf-8"?>
<calcChain xmlns="http://schemas.openxmlformats.org/spreadsheetml/2006/main">
  <c r="E16" i="1" l="1"/>
  <c r="E17" i="1"/>
  <c r="E18" i="1"/>
  <c r="E19" i="1"/>
  <c r="E20" i="1"/>
  <c r="G20" i="1" s="1"/>
  <c r="E21" i="1"/>
  <c r="E22" i="1"/>
  <c r="E23" i="1"/>
  <c r="G23" i="1" s="1"/>
  <c r="E24" i="1"/>
  <c r="G24" i="1" s="1"/>
  <c r="E25" i="1"/>
  <c r="E26" i="1"/>
  <c r="G26" i="1" s="1"/>
  <c r="E27" i="1"/>
  <c r="G27" i="1" s="1"/>
  <c r="E28" i="1"/>
  <c r="G28" i="1" s="1"/>
  <c r="E29" i="1"/>
  <c r="A29" i="1"/>
  <c r="C29" i="1" s="1"/>
  <c r="A28" i="1"/>
  <c r="C28" i="1" s="1"/>
  <c r="A27" i="1"/>
  <c r="C27" i="1" s="1"/>
  <c r="A26" i="1"/>
  <c r="C26" i="1" s="1"/>
  <c r="A25" i="1"/>
  <c r="C25" i="1" s="1"/>
  <c r="A24" i="1"/>
  <c r="C24" i="1" s="1"/>
  <c r="A23" i="1"/>
  <c r="C23" i="1" s="1"/>
  <c r="A22" i="1"/>
  <c r="C22" i="1" s="1"/>
  <c r="A21" i="1"/>
  <c r="C21" i="1" s="1"/>
  <c r="A20" i="1"/>
  <c r="C20" i="1" s="1"/>
  <c r="A19" i="1"/>
  <c r="C19" i="1" s="1"/>
  <c r="A18" i="1"/>
  <c r="C18" i="1" s="1"/>
  <c r="A17" i="1"/>
  <c r="C17" i="1" s="1"/>
  <c r="B29" i="1"/>
  <c r="B28" i="1"/>
  <c r="B27" i="1"/>
  <c r="B26" i="1"/>
  <c r="B25" i="1"/>
  <c r="B24" i="1"/>
  <c r="B23" i="1"/>
  <c r="B22" i="1"/>
  <c r="B21" i="1"/>
  <c r="B19" i="1"/>
  <c r="B18" i="1"/>
  <c r="B17" i="1"/>
  <c r="B20" i="1"/>
  <c r="D17" i="1"/>
  <c r="D29" i="1"/>
  <c r="D28" i="1"/>
  <c r="D27" i="1"/>
  <c r="D26" i="1"/>
  <c r="D25" i="1"/>
  <c r="D24" i="1"/>
  <c r="D23" i="1"/>
  <c r="D22" i="1"/>
  <c r="D21" i="1"/>
  <c r="D20" i="1"/>
  <c r="D19" i="1"/>
  <c r="D18" i="1"/>
  <c r="G29" i="1"/>
  <c r="G19" i="1" l="1"/>
  <c r="G18" i="1"/>
  <c r="G22" i="1"/>
  <c r="G21" i="1"/>
  <c r="G25" i="1"/>
  <c r="G17" i="1"/>
  <c r="D18" i="2"/>
  <c r="F18" i="2" s="1"/>
  <c r="D17" i="2"/>
  <c r="F17" i="2" s="1"/>
  <c r="D16" i="2"/>
  <c r="F16" i="2" s="1"/>
  <c r="B17" i="2"/>
  <c r="C17" i="2" s="1"/>
  <c r="B18" i="2"/>
  <c r="C18" i="2" s="1"/>
  <c r="B16" i="2"/>
  <c r="C16" i="2" s="1"/>
  <c r="D16" i="1"/>
  <c r="G16" i="1" l="1"/>
</calcChain>
</file>

<file path=xl/sharedStrings.xml><?xml version="1.0" encoding="utf-8"?>
<sst xmlns="http://schemas.openxmlformats.org/spreadsheetml/2006/main" count="43" uniqueCount="28">
  <si>
    <t>Sample No.</t>
  </si>
  <si>
    <t>to</t>
  </si>
  <si>
    <t>Tonnage Range</t>
  </si>
  <si>
    <t>Random</t>
  </si>
  <si>
    <t>Number</t>
  </si>
  <si>
    <t>Tonnage for</t>
  </si>
  <si>
    <t>Sampling</t>
  </si>
  <si>
    <t>ITEM #:</t>
  </si>
  <si>
    <t>ITEM DESC:</t>
  </si>
  <si>
    <t>ENTERED:</t>
  </si>
  <si>
    <t>CHECKED:</t>
  </si>
  <si>
    <t>TONS</t>
  </si>
  <si>
    <t>PROJECT I.D.</t>
  </si>
  <si>
    <t>ROADWAY</t>
  </si>
  <si>
    <t>DESCRIPTION</t>
  </si>
  <si>
    <t>COUNTY</t>
  </si>
  <si>
    <t>Increments</t>
  </si>
  <si>
    <t>Station</t>
  </si>
  <si>
    <t>Offset</t>
  </si>
  <si>
    <t>Begin Station:</t>
  </si>
  <si>
    <t>Numbers</t>
  </si>
  <si>
    <t>REMARKS:</t>
  </si>
  <si>
    <t>Placement Tonnage:</t>
  </si>
  <si>
    <t>SOURCE:</t>
  </si>
  <si>
    <t>Placement Width:</t>
  </si>
  <si>
    <t>(F9 to calculate)</t>
  </si>
  <si>
    <t>Comments</t>
  </si>
  <si>
    <t>Non-random Stockpile Sample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</si>
</sst>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_(* #,##0_);_(* \(#,##0\);_(* &quot;-&quot;??_);_(@_)"/>
    <numFmt numFmtId="165" formatCode="0.000"/>
    <numFmt numFmtId="166" formatCode="0\+00"/>
    <numFmt numFmtId="167" formatCode="0\'"/>
    <numFmt numFmtId="168" formatCode="0.0\'"/>
    <numFmt numFmtId="169" formatCode="0.0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thick">
        <color auto="1"/>
      </top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thick">
        <color auto="1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0">
    <xf numFmtId="0" fontId="0" fillId="0" borderId="0" xfId="0"/>
    <xf numFmtId="166" fontId="3" fillId="2" borderId="1" xfId="0" applyNumberFormat="1" applyFont="1" applyFill="1" applyBorder="1" applyProtection="1">
      <protection locked="0"/>
    </xf>
    <xf numFmtId="167" fontId="3" fillId="2" borderId="1" xfId="0" applyNumberFormat="1" applyFont="1" applyFill="1" applyBorder="1" applyProtection="1">
      <protection locked="0"/>
    </xf>
    <xf numFmtId="164" fontId="3" fillId="2" borderId="1" xfId="1" applyNumberFormat="1" applyFont="1" applyFill="1" applyBorder="1" applyProtection="1">
      <protection locked="0"/>
    </xf>
    <xf numFmtId="0" fontId="2" fillId="3" borderId="18" xfId="0" applyFont="1" applyFill="1" applyBorder="1"/>
    <xf numFmtId="0" fontId="2" fillId="3" borderId="16" xfId="0" applyFont="1" applyFill="1" applyBorder="1"/>
    <xf numFmtId="0" fontId="2" fillId="3" borderId="19" xfId="0" applyFont="1" applyFill="1" applyBorder="1"/>
    <xf numFmtId="0" fontId="2" fillId="3" borderId="0" xfId="0" applyFont="1" applyFill="1"/>
    <xf numFmtId="0" fontId="2" fillId="3" borderId="20" xfId="0" applyFont="1" applyFill="1" applyBorder="1"/>
    <xf numFmtId="0" fontId="2" fillId="3" borderId="3" xfId="0" applyFont="1" applyFill="1" applyBorder="1"/>
    <xf numFmtId="0" fontId="2" fillId="3" borderId="0" xfId="0" applyFont="1" applyFill="1" applyBorder="1"/>
    <xf numFmtId="0" fontId="2" fillId="3" borderId="21" xfId="0" applyFont="1" applyFill="1" applyBorder="1"/>
    <xf numFmtId="0" fontId="2" fillId="3" borderId="2" xfId="0" applyFont="1" applyFill="1" applyBorder="1"/>
    <xf numFmtId="0" fontId="2" fillId="3" borderId="23" xfId="0" applyFont="1" applyFill="1" applyBorder="1"/>
    <xf numFmtId="0" fontId="3" fillId="3" borderId="0" xfId="0" applyFont="1" applyFill="1" applyBorder="1"/>
    <xf numFmtId="0" fontId="2" fillId="3" borderId="25" xfId="0" applyFont="1" applyFill="1" applyBorder="1"/>
    <xf numFmtId="0" fontId="2" fillId="3" borderId="26" xfId="0" applyFont="1" applyFill="1" applyBorder="1"/>
    <xf numFmtId="0" fontId="2" fillId="3" borderId="27" xfId="0" applyFont="1" applyFill="1" applyBorder="1"/>
    <xf numFmtId="0" fontId="3" fillId="3" borderId="0" xfId="0" applyFont="1" applyFill="1" applyBorder="1" applyAlignment="1">
      <alignment horizontal="center"/>
    </xf>
    <xf numFmtId="0" fontId="4" fillId="3" borderId="20" xfId="0" applyFont="1" applyFill="1" applyBorder="1"/>
    <xf numFmtId="0" fontId="4" fillId="3" borderId="0" xfId="0" applyFont="1" applyFill="1" applyBorder="1" applyAlignment="1">
      <alignment horizontal="center"/>
    </xf>
    <xf numFmtId="0" fontId="4" fillId="3" borderId="21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7" xfId="0" applyFont="1" applyFill="1" applyBorder="1" applyProtection="1">
      <protection locked="0"/>
    </xf>
    <xf numFmtId="0" fontId="2" fillId="3" borderId="6" xfId="0" applyFont="1" applyFill="1" applyBorder="1" applyAlignment="1">
      <alignment horizontal="center"/>
    </xf>
    <xf numFmtId="164" fontId="2" fillId="3" borderId="6" xfId="1" applyNumberFormat="1" applyFont="1" applyFill="1" applyBorder="1" applyAlignment="1">
      <alignment horizontal="center"/>
    </xf>
    <xf numFmtId="0" fontId="2" fillId="3" borderId="24" xfId="0" applyFont="1" applyFill="1" applyBorder="1" applyProtection="1">
      <protection locked="0"/>
    </xf>
    <xf numFmtId="164" fontId="2" fillId="3" borderId="12" xfId="1" applyNumberFormat="1" applyFont="1" applyFill="1" applyBorder="1" applyAlignment="1">
      <alignment horizontal="center"/>
    </xf>
    <xf numFmtId="0" fontId="2" fillId="3" borderId="23" xfId="0" applyFont="1" applyFill="1" applyBorder="1" applyProtection="1">
      <protection locked="0"/>
    </xf>
    <xf numFmtId="0" fontId="2" fillId="3" borderId="8" xfId="0" applyFont="1" applyFill="1" applyBorder="1" applyAlignment="1">
      <alignment horizontal="center"/>
    </xf>
    <xf numFmtId="164" fontId="2" fillId="3" borderId="9" xfId="1" applyNumberFormat="1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3" fillId="3" borderId="0" xfId="0" applyFont="1" applyFill="1" applyAlignment="1">
      <alignment horizontal="right"/>
    </xf>
    <xf numFmtId="0" fontId="2" fillId="3" borderId="0" xfId="0" applyFont="1" applyFill="1" applyBorder="1" applyAlignment="1">
      <alignment horizontal="left"/>
    </xf>
    <xf numFmtId="0" fontId="0" fillId="3" borderId="0" xfId="0" applyFill="1"/>
    <xf numFmtId="0" fontId="2" fillId="3" borderId="0" xfId="0" applyFont="1" applyFill="1" applyBorder="1" applyAlignment="1">
      <alignment horizontal="center"/>
    </xf>
    <xf numFmtId="0" fontId="0" fillId="3" borderId="0" xfId="0" applyFill="1" applyBorder="1"/>
    <xf numFmtId="0" fontId="0" fillId="3" borderId="21" xfId="0" applyFill="1" applyBorder="1"/>
    <xf numFmtId="0" fontId="0" fillId="3" borderId="20" xfId="0" applyFill="1" applyBorder="1"/>
    <xf numFmtId="166" fontId="3" fillId="3" borderId="0" xfId="0" applyNumberFormat="1" applyFont="1" applyFill="1" applyBorder="1"/>
    <xf numFmtId="0" fontId="3" fillId="3" borderId="0" xfId="0" applyNumberFormat="1" applyFont="1" applyFill="1" applyBorder="1"/>
    <xf numFmtId="0" fontId="3" fillId="3" borderId="20" xfId="0" applyFont="1" applyFill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3" fillId="3" borderId="0" xfId="0" applyNumberFormat="1" applyFont="1" applyFill="1" applyBorder="1" applyAlignment="1">
      <alignment horizontal="center"/>
    </xf>
    <xf numFmtId="0" fontId="4" fillId="3" borderId="20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165" fontId="2" fillId="3" borderId="10" xfId="0" applyNumberFormat="1" applyFont="1" applyFill="1" applyBorder="1"/>
    <xf numFmtId="166" fontId="3" fillId="3" borderId="1" xfId="0" applyNumberFormat="1" applyFont="1" applyFill="1" applyBorder="1" applyAlignment="1">
      <alignment horizontal="center"/>
    </xf>
    <xf numFmtId="168" fontId="3" fillId="3" borderId="1" xfId="0" applyNumberFormat="1" applyFont="1" applyFill="1" applyBorder="1" applyAlignment="1">
      <alignment horizontal="center"/>
    </xf>
    <xf numFmtId="0" fontId="0" fillId="3" borderId="25" xfId="0" applyFill="1" applyBorder="1"/>
    <xf numFmtId="0" fontId="0" fillId="3" borderId="26" xfId="0" applyFill="1" applyBorder="1"/>
    <xf numFmtId="0" fontId="0" fillId="3" borderId="27" xfId="0" applyFill="1" applyBorder="1"/>
    <xf numFmtId="0" fontId="2" fillId="3" borderId="15" xfId="0" applyFont="1" applyFill="1" applyBorder="1" applyAlignment="1">
      <alignment horizontal="right"/>
    </xf>
    <xf numFmtId="0" fontId="2" fillId="3" borderId="20" xfId="0" applyFont="1" applyFill="1" applyBorder="1" applyAlignment="1">
      <alignment horizontal="right"/>
    </xf>
    <xf numFmtId="0" fontId="2" fillId="3" borderId="0" xfId="0" applyFont="1" applyFill="1" applyBorder="1" applyAlignment="1" applyProtection="1">
      <alignment horizontal="center"/>
    </xf>
    <xf numFmtId="0" fontId="2" fillId="3" borderId="16" xfId="0" applyFont="1" applyFill="1" applyBorder="1" applyAlignment="1" applyProtection="1">
      <alignment horizontal="center"/>
    </xf>
    <xf numFmtId="0" fontId="2" fillId="3" borderId="17" xfId="0" applyFont="1" applyFill="1" applyBorder="1" applyAlignment="1" applyProtection="1">
      <alignment horizontal="center"/>
    </xf>
    <xf numFmtId="0" fontId="2" fillId="3" borderId="0" xfId="0" applyFont="1" applyFill="1" applyBorder="1" applyAlignment="1" applyProtection="1">
      <alignment horizontal="center"/>
    </xf>
    <xf numFmtId="0" fontId="2" fillId="3" borderId="4" xfId="0" applyFont="1" applyFill="1" applyBorder="1" applyAlignment="1" applyProtection="1">
      <alignment horizontal="center"/>
    </xf>
    <xf numFmtId="0" fontId="2" fillId="3" borderId="0" xfId="0" applyFont="1" applyFill="1" applyBorder="1" applyAlignment="1" applyProtection="1"/>
    <xf numFmtId="0" fontId="2" fillId="3" borderId="4" xfId="0" applyFont="1" applyFill="1" applyBorder="1" applyAlignment="1" applyProtection="1"/>
    <xf numFmtId="0" fontId="4" fillId="3" borderId="0" xfId="0" applyFont="1" applyFill="1" applyBorder="1" applyAlignment="1">
      <alignment horizontal="center"/>
    </xf>
    <xf numFmtId="164" fontId="6" fillId="3" borderId="33" xfId="0" applyNumberFormat="1" applyFont="1" applyFill="1" applyBorder="1" applyAlignment="1">
      <alignment horizontal="center"/>
    </xf>
    <xf numFmtId="164" fontId="6" fillId="3" borderId="34" xfId="0" applyNumberFormat="1" applyFont="1" applyFill="1" applyBorder="1" applyAlignment="1">
      <alignment horizontal="center"/>
    </xf>
    <xf numFmtId="164" fontId="6" fillId="3" borderId="35" xfId="0" applyNumberFormat="1" applyFont="1" applyFill="1" applyBorder="1" applyAlignment="1">
      <alignment horizontal="center"/>
    </xf>
    <xf numFmtId="0" fontId="7" fillId="3" borderId="0" xfId="0" applyFont="1" applyFill="1" applyAlignment="1">
      <alignment horizontal="right"/>
    </xf>
    <xf numFmtId="0" fontId="2" fillId="3" borderId="32" xfId="0" applyFont="1" applyFill="1" applyBorder="1" applyProtection="1">
      <protection locked="0"/>
    </xf>
    <xf numFmtId="0" fontId="2" fillId="3" borderId="28" xfId="0" applyFont="1" applyFill="1" applyBorder="1" applyAlignment="1" applyProtection="1">
      <alignment horizontal="left"/>
      <protection locked="0"/>
    </xf>
    <xf numFmtId="0" fontId="2" fillId="3" borderId="14" xfId="0" applyFont="1" applyFill="1" applyBorder="1" applyAlignment="1" applyProtection="1">
      <alignment horizontal="left"/>
      <protection locked="0"/>
    </xf>
    <xf numFmtId="0" fontId="2" fillId="3" borderId="30" xfId="0" applyFont="1" applyFill="1" applyBorder="1" applyAlignment="1" applyProtection="1">
      <alignment horizontal="left"/>
      <protection locked="0"/>
    </xf>
    <xf numFmtId="169" fontId="2" fillId="3" borderId="14" xfId="0" applyNumberFormat="1" applyFont="1" applyFill="1" applyBorder="1" applyAlignment="1" applyProtection="1">
      <alignment horizontal="left"/>
      <protection locked="0"/>
    </xf>
    <xf numFmtId="0" fontId="2" fillId="3" borderId="13" xfId="0" applyFont="1" applyFill="1" applyBorder="1" applyAlignment="1" applyProtection="1">
      <alignment horizontal="left"/>
      <protection locked="0"/>
    </xf>
    <xf numFmtId="0" fontId="2" fillId="3" borderId="22" xfId="0" applyFont="1" applyFill="1" applyBorder="1" applyAlignment="1" applyProtection="1">
      <alignment horizontal="left"/>
      <protection locked="0"/>
    </xf>
    <xf numFmtId="0" fontId="2" fillId="3" borderId="20" xfId="0" applyFont="1" applyFill="1" applyBorder="1" applyAlignment="1" applyProtection="1">
      <alignment horizontal="center"/>
    </xf>
    <xf numFmtId="0" fontId="2" fillId="3" borderId="0" xfId="0" applyFont="1" applyFill="1" applyBorder="1" applyAlignment="1" applyProtection="1">
      <alignment horizontal="center"/>
    </xf>
    <xf numFmtId="0" fontId="2" fillId="3" borderId="4" xfId="0" applyFont="1" applyFill="1" applyBorder="1" applyAlignment="1" applyProtection="1">
      <alignment horizontal="center"/>
    </xf>
    <xf numFmtId="0" fontId="3" fillId="3" borderId="20" xfId="0" applyFont="1" applyFill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3" fillId="3" borderId="21" xfId="0" applyFont="1" applyFill="1" applyBorder="1" applyAlignment="1">
      <alignment horizontal="right"/>
    </xf>
    <xf numFmtId="0" fontId="4" fillId="3" borderId="0" xfId="0" applyFont="1" applyFill="1" applyBorder="1" applyAlignment="1">
      <alignment horizontal="center"/>
    </xf>
    <xf numFmtId="165" fontId="2" fillId="3" borderId="10" xfId="0" applyNumberFormat="1" applyFont="1" applyFill="1" applyBorder="1" applyAlignment="1">
      <alignment horizontal="center"/>
    </xf>
    <xf numFmtId="165" fontId="2" fillId="3" borderId="24" xfId="0" applyNumberFormat="1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 wrapText="1"/>
    </xf>
    <xf numFmtId="0" fontId="8" fillId="3" borderId="21" xfId="0" applyFont="1" applyFill="1" applyBorder="1" applyAlignment="1">
      <alignment horizontal="center" wrapText="1"/>
    </xf>
    <xf numFmtId="165" fontId="2" fillId="3" borderId="31" xfId="0" applyNumberFormat="1" applyFont="1" applyFill="1" applyBorder="1" applyAlignment="1">
      <alignment horizontal="center"/>
    </xf>
    <xf numFmtId="165" fontId="2" fillId="3" borderId="32" xfId="0" applyNumberFormat="1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3" borderId="28" xfId="0" applyFill="1" applyBorder="1" applyAlignment="1" applyProtection="1">
      <alignment horizontal="center"/>
      <protection locked="0"/>
    </xf>
    <xf numFmtId="165" fontId="2" fillId="3" borderId="29" xfId="0" applyNumberFormat="1" applyFont="1" applyFill="1" applyBorder="1" applyAlignment="1">
      <alignment horizontal="right"/>
    </xf>
    <xf numFmtId="165" fontId="2" fillId="3" borderId="24" xfId="0" applyNumberFormat="1" applyFont="1" applyFill="1" applyBorder="1" applyAlignment="1">
      <alignment horizontal="right"/>
    </xf>
    <xf numFmtId="0" fontId="0" fillId="3" borderId="28" xfId="0" applyFill="1" applyBorder="1" applyAlignment="1" applyProtection="1">
      <alignment horizontal="left"/>
      <protection locked="0"/>
    </xf>
    <xf numFmtId="0" fontId="0" fillId="3" borderId="14" xfId="0" applyFill="1" applyBorder="1" applyAlignment="1" applyProtection="1">
      <alignment horizontal="left"/>
      <protection locked="0"/>
    </xf>
    <xf numFmtId="0" fontId="0" fillId="3" borderId="14" xfId="0" applyFont="1" applyFill="1" applyBorder="1" applyAlignment="1" applyProtection="1">
      <alignment horizontal="left"/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0" fillId="3" borderId="7" xfId="0" applyFill="1" applyBorder="1" applyAlignment="1" applyProtection="1">
      <alignment horizontal="center"/>
      <protection locked="0"/>
    </xf>
    <xf numFmtId="0" fontId="8" fillId="3" borderId="0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1"/>
          <c:order val="0"/>
          <c:spPr>
            <a:ln w="28575">
              <a:noFill/>
            </a:ln>
          </c:spP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'Agg. Location'!$C$16:$C$18</c:f>
              <c:numCache>
                <c:formatCode>0\+00</c:formatCode>
                <c:ptCount val="3"/>
                <c:pt idx="0">
                  <c:v>51.915519785934571</c:v>
                </c:pt>
                <c:pt idx="1">
                  <c:v>74.275591210466288</c:v>
                </c:pt>
                <c:pt idx="2">
                  <c:v>65.940620780021604</c:v>
                </c:pt>
              </c:numCache>
            </c:numRef>
          </c:xVal>
          <c:yVal>
            <c:numRef>
              <c:f>'Agg. Location'!$F$16:$F$18</c:f>
              <c:numCache>
                <c:formatCode>0.0\'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8DB-4F84-93CB-FE0B28E816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813632"/>
        <c:axId val="75815168"/>
      </c:scatterChart>
      <c:valAx>
        <c:axId val="75813632"/>
        <c:scaling>
          <c:orientation val="minMax"/>
        </c:scaling>
        <c:delete val="0"/>
        <c:axPos val="b"/>
        <c:numFmt formatCode="0\+00" sourceLinked="1"/>
        <c:majorTickMark val="out"/>
        <c:minorTickMark val="none"/>
        <c:tickLblPos val="nextTo"/>
        <c:crossAx val="75815168"/>
        <c:crosses val="autoZero"/>
        <c:crossBetween val="midCat"/>
      </c:valAx>
      <c:valAx>
        <c:axId val="75815168"/>
        <c:scaling>
          <c:orientation val="minMax"/>
        </c:scaling>
        <c:delete val="0"/>
        <c:axPos val="l"/>
        <c:numFmt formatCode="0.0\'" sourceLinked="1"/>
        <c:majorTickMark val="out"/>
        <c:minorTickMark val="none"/>
        <c:tickLblPos val="nextTo"/>
        <c:crossAx val="7581363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255" l="0.70000000000000062" r="0.70000000000000062" t="0.75000000000000255" header="0.30000000000000032" footer="0.30000000000000032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21</xdr:row>
      <xdr:rowOff>9525</xdr:rowOff>
    </xdr:from>
    <xdr:to>
      <xdr:col>9</xdr:col>
      <xdr:colOff>581024</xdr:colOff>
      <xdr:row>35</xdr:row>
      <xdr:rowOff>85725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9"/>
  <sheetViews>
    <sheetView view="pageLayout" zoomScaleNormal="100" workbookViewId="0">
      <selection activeCell="H15" sqref="H15"/>
    </sheetView>
  </sheetViews>
  <sheetFormatPr defaultColWidth="9.140625" defaultRowHeight="18.75" x14ac:dyDescent="0.3"/>
  <cols>
    <col min="1" max="1" width="14.28515625" style="7" customWidth="1"/>
    <col min="2" max="2" width="12.28515625" style="7" bestFit="1" customWidth="1"/>
    <col min="3" max="3" width="3.7109375" style="7" customWidth="1"/>
    <col min="4" max="4" width="12.28515625" style="7" bestFit="1" customWidth="1"/>
    <col min="5" max="5" width="3.7109375" style="7" customWidth="1"/>
    <col min="6" max="6" width="7.28515625" style="7" customWidth="1"/>
    <col min="7" max="7" width="14.85546875" style="7" customWidth="1"/>
    <col min="8" max="8" width="30.7109375" style="7" customWidth="1"/>
    <col min="9" max="16384" width="9.140625" style="7"/>
  </cols>
  <sheetData>
    <row r="1" spans="1:8" x14ac:dyDescent="0.3">
      <c r="A1" s="52" t="s">
        <v>8</v>
      </c>
      <c r="B1" s="69"/>
      <c r="C1" s="69"/>
      <c r="D1" s="69"/>
      <c r="E1" s="56"/>
      <c r="F1" s="4" t="s">
        <v>12</v>
      </c>
      <c r="G1" s="5"/>
      <c r="H1" s="6"/>
    </row>
    <row r="2" spans="1:8" x14ac:dyDescent="0.3">
      <c r="A2" s="73"/>
      <c r="B2" s="74"/>
      <c r="C2" s="74"/>
      <c r="D2" s="74"/>
      <c r="E2" s="75"/>
      <c r="F2" s="71"/>
      <c r="G2" s="68"/>
      <c r="H2" s="72"/>
    </row>
    <row r="3" spans="1:8" x14ac:dyDescent="0.3">
      <c r="A3" s="53" t="s">
        <v>7</v>
      </c>
      <c r="B3" s="70"/>
      <c r="C3" s="70"/>
      <c r="D3" s="70"/>
      <c r="E3" s="58"/>
      <c r="F3" s="9" t="s">
        <v>13</v>
      </c>
      <c r="G3" s="10"/>
      <c r="H3" s="11"/>
    </row>
    <row r="4" spans="1:8" x14ac:dyDescent="0.3">
      <c r="A4" s="73"/>
      <c r="B4" s="74"/>
      <c r="C4" s="74"/>
      <c r="D4" s="74"/>
      <c r="E4" s="75"/>
      <c r="F4" s="71"/>
      <c r="G4" s="68"/>
      <c r="H4" s="72"/>
    </row>
    <row r="5" spans="1:8" x14ac:dyDescent="0.3">
      <c r="A5" s="53" t="s">
        <v>23</v>
      </c>
      <c r="B5" s="68"/>
      <c r="C5" s="68"/>
      <c r="D5" s="68"/>
      <c r="E5" s="60"/>
      <c r="F5" s="9" t="s">
        <v>14</v>
      </c>
      <c r="G5" s="10"/>
      <c r="H5" s="11"/>
    </row>
    <row r="6" spans="1:8" x14ac:dyDescent="0.3">
      <c r="A6" s="73"/>
      <c r="B6" s="74"/>
      <c r="C6" s="74"/>
      <c r="D6" s="74"/>
      <c r="E6" s="75"/>
      <c r="F6" s="71"/>
      <c r="G6" s="68"/>
      <c r="H6" s="72"/>
    </row>
    <row r="7" spans="1:8" x14ac:dyDescent="0.3">
      <c r="A7" s="53" t="s">
        <v>9</v>
      </c>
      <c r="B7" s="68"/>
      <c r="C7" s="68"/>
      <c r="D7" s="68"/>
      <c r="E7" s="60"/>
      <c r="F7" s="9" t="s">
        <v>15</v>
      </c>
      <c r="G7" s="10"/>
      <c r="H7" s="11"/>
    </row>
    <row r="8" spans="1:8" x14ac:dyDescent="0.3">
      <c r="A8" s="73"/>
      <c r="B8" s="74"/>
      <c r="C8" s="74"/>
      <c r="D8" s="74"/>
      <c r="E8" s="75"/>
      <c r="F8" s="71"/>
      <c r="G8" s="68"/>
      <c r="H8" s="72"/>
    </row>
    <row r="9" spans="1:8" x14ac:dyDescent="0.3">
      <c r="A9" s="53" t="s">
        <v>10</v>
      </c>
      <c r="B9" s="68"/>
      <c r="C9" s="68"/>
      <c r="D9" s="68"/>
      <c r="E9" s="59"/>
      <c r="F9" s="12"/>
      <c r="G9" s="12"/>
      <c r="H9" s="13"/>
    </row>
    <row r="10" spans="1:8" ht="19.5" thickBot="1" x14ac:dyDescent="0.35">
      <c r="A10" s="73"/>
      <c r="B10" s="74"/>
      <c r="C10" s="74"/>
      <c r="D10" s="74"/>
      <c r="E10" s="74"/>
      <c r="F10" s="10"/>
      <c r="G10" s="84" t="s">
        <v>25</v>
      </c>
      <c r="H10" s="85"/>
    </row>
    <row r="11" spans="1:8" ht="19.5" thickBot="1" x14ac:dyDescent="0.35">
      <c r="A11" s="76" t="s">
        <v>22</v>
      </c>
      <c r="B11" s="77"/>
      <c r="C11" s="78"/>
      <c r="D11" s="3"/>
      <c r="E11" s="14" t="s">
        <v>11</v>
      </c>
      <c r="F11" s="10"/>
      <c r="G11" s="84"/>
      <c r="H11" s="85"/>
    </row>
    <row r="12" spans="1:8" ht="6" customHeight="1" thickBot="1" x14ac:dyDescent="0.35">
      <c r="A12" s="15"/>
      <c r="B12" s="16"/>
      <c r="C12" s="16"/>
      <c r="D12" s="16"/>
      <c r="E12" s="16"/>
      <c r="F12" s="16"/>
      <c r="G12" s="16"/>
      <c r="H12" s="17"/>
    </row>
    <row r="13" spans="1:8" x14ac:dyDescent="0.3">
      <c r="A13" s="8"/>
      <c r="B13" s="10"/>
      <c r="C13" s="10"/>
      <c r="D13" s="10"/>
      <c r="E13" s="88" t="s">
        <v>3</v>
      </c>
      <c r="F13" s="88"/>
      <c r="G13" s="18" t="s">
        <v>5</v>
      </c>
      <c r="H13" s="11"/>
    </row>
    <row r="14" spans="1:8" x14ac:dyDescent="0.3">
      <c r="A14" s="19" t="s">
        <v>0</v>
      </c>
      <c r="B14" s="79" t="s">
        <v>2</v>
      </c>
      <c r="C14" s="79"/>
      <c r="D14" s="79"/>
      <c r="E14" s="89" t="s">
        <v>4</v>
      </c>
      <c r="F14" s="89"/>
      <c r="G14" s="61" t="s">
        <v>6</v>
      </c>
      <c r="H14" s="21" t="s">
        <v>26</v>
      </c>
    </row>
    <row r="15" spans="1:8" ht="19.5" thickBot="1" x14ac:dyDescent="0.35">
      <c r="A15" s="22">
        <v>1</v>
      </c>
      <c r="B15" s="82" t="s">
        <v>27</v>
      </c>
      <c r="C15" s="82"/>
      <c r="D15" s="82"/>
      <c r="E15" s="82"/>
      <c r="F15" s="82"/>
      <c r="G15" s="83"/>
      <c r="H15" s="23"/>
    </row>
    <row r="16" spans="1:8" ht="21.75" thickBot="1" x14ac:dyDescent="0.4">
      <c r="A16" s="22">
        <v>2</v>
      </c>
      <c r="B16" s="24">
        <v>0</v>
      </c>
      <c r="C16" s="24" t="s">
        <v>1</v>
      </c>
      <c r="D16" s="25">
        <f>IF(D11&lt;=30000, D11,IF(D11&gt;30000, 30000, 0))</f>
        <v>0</v>
      </c>
      <c r="E16" s="80">
        <f t="shared" ref="E16" ca="1" si="0">RAND()</f>
        <v>0.71020746509525712</v>
      </c>
      <c r="F16" s="81"/>
      <c r="G16" s="62">
        <f ca="1">(D16-B16)*E16</f>
        <v>0</v>
      </c>
      <c r="H16" s="26"/>
    </row>
    <row r="17" spans="1:8" ht="22.5" thickTop="1" thickBot="1" x14ac:dyDescent="0.4">
      <c r="A17" s="22" t="str">
        <f>IF($D$11&gt;30000,3,"")</f>
        <v/>
      </c>
      <c r="B17" s="25" t="str">
        <f>IF($D$11&lt;=30000,"",30000)</f>
        <v/>
      </c>
      <c r="C17" s="24" t="str">
        <f>IF(A17="","","to")</f>
        <v/>
      </c>
      <c r="D17" s="25" t="str">
        <f>IF($D$11&lt;=30000,"",IF($D$11&lt;=60000,$D$11,60000))</f>
        <v/>
      </c>
      <c r="E17" s="80" t="str">
        <f ca="1">IF($D$11&gt;30000,RAND(),"")</f>
        <v/>
      </c>
      <c r="F17" s="81"/>
      <c r="G17" s="63" t="str">
        <f t="shared" ref="G17:G29" ca="1" si="1">IF(E17="","",((D17-B17)*E17)+B17)</f>
        <v/>
      </c>
      <c r="H17" s="26"/>
    </row>
    <row r="18" spans="1:8" ht="22.5" thickTop="1" thickBot="1" x14ac:dyDescent="0.4">
      <c r="A18" s="22" t="str">
        <f>IF($D$11&gt;60000,4,"")</f>
        <v/>
      </c>
      <c r="B18" s="25" t="str">
        <f>IF($D$11&lt;=60000,"",60000)</f>
        <v/>
      </c>
      <c r="C18" s="24" t="str">
        <f t="shared" ref="C18:C29" si="2">IF(A18="","","to")</f>
        <v/>
      </c>
      <c r="D18" s="25" t="str">
        <f>IF($D$11&lt;=60000,"",IF($D$11&lt;=90000,$D$11,90000))</f>
        <v/>
      </c>
      <c r="E18" s="80" t="str">
        <f ca="1">IF($D$11&gt;60000,RAND(),"")</f>
        <v/>
      </c>
      <c r="F18" s="81"/>
      <c r="G18" s="63" t="str">
        <f t="shared" ca="1" si="1"/>
        <v/>
      </c>
      <c r="H18" s="26"/>
    </row>
    <row r="19" spans="1:8" ht="22.5" thickTop="1" thickBot="1" x14ac:dyDescent="0.4">
      <c r="A19" s="22" t="str">
        <f>IF($D$11&gt;90000,5,"")</f>
        <v/>
      </c>
      <c r="B19" s="25" t="str">
        <f>IF($D$11&lt;=90000,"",90000)</f>
        <v/>
      </c>
      <c r="C19" s="24" t="str">
        <f t="shared" si="2"/>
        <v/>
      </c>
      <c r="D19" s="25" t="str">
        <f>IF($D$11&lt;=90000,"",IF($D$11&lt;=120000,$D$11,120000))</f>
        <v/>
      </c>
      <c r="E19" s="80" t="str">
        <f ca="1">IF($D$11&gt;90000,RAND(),"")</f>
        <v/>
      </c>
      <c r="F19" s="81"/>
      <c r="G19" s="63" t="str">
        <f t="shared" ca="1" si="1"/>
        <v/>
      </c>
      <c r="H19" s="26"/>
    </row>
    <row r="20" spans="1:8" ht="22.5" thickTop="1" thickBot="1" x14ac:dyDescent="0.4">
      <c r="A20" s="22" t="str">
        <f>IF($D$11&gt;120000,6,"")</f>
        <v/>
      </c>
      <c r="B20" s="25" t="str">
        <f>IF($D$11&lt;=120000,"",120000)</f>
        <v/>
      </c>
      <c r="C20" s="24" t="str">
        <f t="shared" si="2"/>
        <v/>
      </c>
      <c r="D20" s="25" t="str">
        <f>IF($D$11&lt;=120000,"",IF($D$11&lt;=150000,$D$11,150000))</f>
        <v/>
      </c>
      <c r="E20" s="80" t="str">
        <f ca="1">IF($D$11&gt;120000,RAND(),"")</f>
        <v/>
      </c>
      <c r="F20" s="81"/>
      <c r="G20" s="63" t="str">
        <f t="shared" ca="1" si="1"/>
        <v/>
      </c>
      <c r="H20" s="26"/>
    </row>
    <row r="21" spans="1:8" ht="22.5" thickTop="1" thickBot="1" x14ac:dyDescent="0.4">
      <c r="A21" s="22" t="str">
        <f>IF($D$11&gt;150000,7,"")</f>
        <v/>
      </c>
      <c r="B21" s="25" t="str">
        <f>IF($D$11&lt;=150000,"",150000)</f>
        <v/>
      </c>
      <c r="C21" s="24" t="str">
        <f t="shared" si="2"/>
        <v/>
      </c>
      <c r="D21" s="25" t="str">
        <f>IF($D$11&lt;=150000,"",IF($D$11&lt;=180000,$D$11,180000))</f>
        <v/>
      </c>
      <c r="E21" s="80" t="str">
        <f ca="1">IF($D$11&gt;150000,RAND(),"")</f>
        <v/>
      </c>
      <c r="F21" s="81"/>
      <c r="G21" s="63" t="str">
        <f t="shared" ca="1" si="1"/>
        <v/>
      </c>
      <c r="H21" s="26"/>
    </row>
    <row r="22" spans="1:8" ht="22.5" thickTop="1" thickBot="1" x14ac:dyDescent="0.4">
      <c r="A22" s="22" t="str">
        <f>IF($D$11&gt;180000,8,"")</f>
        <v/>
      </c>
      <c r="B22" s="25" t="str">
        <f>IF($D$11&lt;=180000,"",180000)</f>
        <v/>
      </c>
      <c r="C22" s="24" t="str">
        <f t="shared" si="2"/>
        <v/>
      </c>
      <c r="D22" s="25" t="str">
        <f>IF($D$11&lt;=180000,"",IF($D$11&lt;=210000,$D$11,210000))</f>
        <v/>
      </c>
      <c r="E22" s="80" t="str">
        <f ca="1">IF($D$11&gt;180000,RAND(),"")</f>
        <v/>
      </c>
      <c r="F22" s="81"/>
      <c r="G22" s="63" t="str">
        <f t="shared" ca="1" si="1"/>
        <v/>
      </c>
      <c r="H22" s="26"/>
    </row>
    <row r="23" spans="1:8" ht="22.5" thickTop="1" thickBot="1" x14ac:dyDescent="0.4">
      <c r="A23" s="22" t="str">
        <f>IF($D$11&gt;210000,9,"")</f>
        <v/>
      </c>
      <c r="B23" s="25" t="str">
        <f>IF($D$11&lt;=210000,"",210000)</f>
        <v/>
      </c>
      <c r="C23" s="24" t="str">
        <f t="shared" si="2"/>
        <v/>
      </c>
      <c r="D23" s="25" t="str">
        <f>IF($D$11&lt;=210000,"",IF($D$11&lt;=240000,$D$11,240000))</f>
        <v/>
      </c>
      <c r="E23" s="80" t="str">
        <f ca="1">IF($D$11&gt;210000,RAND(),"")</f>
        <v/>
      </c>
      <c r="F23" s="81"/>
      <c r="G23" s="63" t="str">
        <f t="shared" ca="1" si="1"/>
        <v/>
      </c>
      <c r="H23" s="26"/>
    </row>
    <row r="24" spans="1:8" ht="22.5" thickTop="1" thickBot="1" x14ac:dyDescent="0.4">
      <c r="A24" s="22" t="str">
        <f>IF($D$11&gt;240000,10,"")</f>
        <v/>
      </c>
      <c r="B24" s="25" t="str">
        <f>IF($D$11&lt;=240000,"",240000)</f>
        <v/>
      </c>
      <c r="C24" s="24" t="str">
        <f t="shared" si="2"/>
        <v/>
      </c>
      <c r="D24" s="25" t="str">
        <f>IF($D$11&lt;=240000,"",IF($D$11&lt;=270000,$D$11,270000))</f>
        <v/>
      </c>
      <c r="E24" s="80" t="str">
        <f ca="1">IF($D$11&gt;240000,RAND(),"")</f>
        <v/>
      </c>
      <c r="F24" s="81"/>
      <c r="G24" s="63" t="str">
        <f t="shared" ca="1" si="1"/>
        <v/>
      </c>
      <c r="H24" s="26"/>
    </row>
    <row r="25" spans="1:8" ht="22.5" thickTop="1" thickBot="1" x14ac:dyDescent="0.4">
      <c r="A25" s="22" t="str">
        <f>IF($D$11&gt;270000,11,"")</f>
        <v/>
      </c>
      <c r="B25" s="25" t="str">
        <f>IF($D$11&lt;=270000,"",270000)</f>
        <v/>
      </c>
      <c r="C25" s="24" t="str">
        <f t="shared" si="2"/>
        <v/>
      </c>
      <c r="D25" s="25" t="str">
        <f>IF($D$11&lt;=270000,"",IF($D$11&lt;=300000,$D$11,300000))</f>
        <v/>
      </c>
      <c r="E25" s="80" t="str">
        <f ca="1">IF($D$11&gt;270000,RAND(),"")</f>
        <v/>
      </c>
      <c r="F25" s="81"/>
      <c r="G25" s="63" t="str">
        <f t="shared" ca="1" si="1"/>
        <v/>
      </c>
      <c r="H25" s="26"/>
    </row>
    <row r="26" spans="1:8" ht="22.5" thickTop="1" thickBot="1" x14ac:dyDescent="0.4">
      <c r="A26" s="22" t="str">
        <f>IF($D$11&gt;300000,12,"")</f>
        <v/>
      </c>
      <c r="B26" s="27" t="str">
        <f>IF($D$11&lt;=300000,"",300000)</f>
        <v/>
      </c>
      <c r="C26" s="24" t="str">
        <f t="shared" si="2"/>
        <v/>
      </c>
      <c r="D26" s="27" t="str">
        <f>IF($D$11&lt;=300000,"",IF($D$11&lt;=330000,$D$11,330000))</f>
        <v/>
      </c>
      <c r="E26" s="80" t="str">
        <f ca="1">IF($D$11&gt;300000,RAND(),"")</f>
        <v/>
      </c>
      <c r="F26" s="81"/>
      <c r="G26" s="63" t="str">
        <f t="shared" ca="1" si="1"/>
        <v/>
      </c>
      <c r="H26" s="28"/>
    </row>
    <row r="27" spans="1:8" ht="22.5" thickTop="1" thickBot="1" x14ac:dyDescent="0.4">
      <c r="A27" s="22" t="str">
        <f>IF($D$11&gt;330000,13,"")</f>
        <v/>
      </c>
      <c r="B27" s="25" t="str">
        <f>IF($D$11&lt;=330000,"",330000)</f>
        <v/>
      </c>
      <c r="C27" s="24" t="str">
        <f t="shared" si="2"/>
        <v/>
      </c>
      <c r="D27" s="25" t="str">
        <f>IF($D$11&lt;=330000,"",IF($D$11&lt;=360000,$D$11,360000))</f>
        <v/>
      </c>
      <c r="E27" s="80" t="str">
        <f ca="1">IF($D$11&gt;330000,RAND(),"")</f>
        <v/>
      </c>
      <c r="F27" s="81"/>
      <c r="G27" s="63" t="str">
        <f t="shared" ca="1" si="1"/>
        <v/>
      </c>
      <c r="H27" s="26"/>
    </row>
    <row r="28" spans="1:8" ht="22.5" thickTop="1" thickBot="1" x14ac:dyDescent="0.4">
      <c r="A28" s="22" t="str">
        <f>IF($D$11&gt;360000,14,"")</f>
        <v/>
      </c>
      <c r="B28" s="25" t="str">
        <f>IF($D$11&lt;=360000,"",360000)</f>
        <v/>
      </c>
      <c r="C28" s="24" t="str">
        <f t="shared" si="2"/>
        <v/>
      </c>
      <c r="D28" s="25" t="str">
        <f>IF($D$11&lt;=360000,"",IF($D$11&lt;=390000,$D$11,390000))</f>
        <v/>
      </c>
      <c r="E28" s="80" t="str">
        <f ca="1">IF($D$11&gt;360000,RAND(),"")</f>
        <v/>
      </c>
      <c r="F28" s="81"/>
      <c r="G28" s="63" t="str">
        <f t="shared" ca="1" si="1"/>
        <v/>
      </c>
      <c r="H28" s="26"/>
    </row>
    <row r="29" spans="1:8" ht="22.5" thickTop="1" thickBot="1" x14ac:dyDescent="0.4">
      <c r="A29" s="29" t="str">
        <f>IF($D$11&gt;390000,15,"")</f>
        <v/>
      </c>
      <c r="B29" s="30" t="str">
        <f>IF($D$11&lt;=390000,"",390000)</f>
        <v/>
      </c>
      <c r="C29" s="31" t="str">
        <f t="shared" si="2"/>
        <v/>
      </c>
      <c r="D29" s="30" t="str">
        <f>IF($D$11&lt;=390000,"",IF($D$11&lt;=420000,$D$11,420000))</f>
        <v/>
      </c>
      <c r="E29" s="86" t="str">
        <f ca="1">IF($D$11&gt;390000,RAND(),"")</f>
        <v/>
      </c>
      <c r="F29" s="87"/>
      <c r="G29" s="64" t="str">
        <f t="shared" ca="1" si="1"/>
        <v/>
      </c>
      <c r="H29" s="66"/>
    </row>
    <row r="31" spans="1:8" x14ac:dyDescent="0.3">
      <c r="A31" s="32" t="s">
        <v>21</v>
      </c>
      <c r="B31" s="68"/>
      <c r="C31" s="68"/>
      <c r="D31" s="68"/>
      <c r="E31" s="68"/>
      <c r="F31" s="68"/>
      <c r="G31" s="68"/>
      <c r="H31" s="68"/>
    </row>
    <row r="32" spans="1:8" x14ac:dyDescent="0.3">
      <c r="B32" s="67"/>
      <c r="C32" s="67"/>
      <c r="D32" s="67"/>
      <c r="E32" s="67"/>
      <c r="F32" s="67"/>
      <c r="G32" s="67"/>
      <c r="H32" s="67"/>
    </row>
    <row r="33" spans="2:8" x14ac:dyDescent="0.3">
      <c r="B33" s="68"/>
      <c r="C33" s="68"/>
      <c r="D33" s="68"/>
      <c r="E33" s="68"/>
      <c r="F33" s="68"/>
      <c r="G33" s="68"/>
      <c r="H33" s="68"/>
    </row>
    <row r="34" spans="2:8" x14ac:dyDescent="0.3">
      <c r="B34" s="67"/>
      <c r="C34" s="67"/>
      <c r="D34" s="67"/>
      <c r="E34" s="67"/>
      <c r="F34" s="67"/>
      <c r="G34" s="67"/>
      <c r="H34" s="67"/>
    </row>
    <row r="35" spans="2:8" x14ac:dyDescent="0.3">
      <c r="B35" s="68"/>
      <c r="C35" s="68"/>
      <c r="D35" s="68"/>
      <c r="E35" s="68"/>
      <c r="F35" s="68"/>
      <c r="G35" s="68"/>
      <c r="H35" s="68"/>
    </row>
    <row r="36" spans="2:8" x14ac:dyDescent="0.3">
      <c r="B36" s="67"/>
      <c r="C36" s="67"/>
      <c r="D36" s="67"/>
      <c r="E36" s="67"/>
      <c r="F36" s="67"/>
      <c r="G36" s="67"/>
      <c r="H36" s="67"/>
    </row>
    <row r="37" spans="2:8" x14ac:dyDescent="0.3">
      <c r="B37" s="68"/>
      <c r="C37" s="68"/>
      <c r="D37" s="68"/>
      <c r="E37" s="68"/>
      <c r="F37" s="68"/>
      <c r="G37" s="68"/>
      <c r="H37" s="68"/>
    </row>
    <row r="38" spans="2:8" x14ac:dyDescent="0.3">
      <c r="B38" s="67"/>
      <c r="C38" s="67"/>
      <c r="D38" s="67"/>
      <c r="E38" s="67"/>
      <c r="F38" s="67"/>
      <c r="G38" s="67"/>
      <c r="H38" s="67"/>
    </row>
    <row r="39" spans="2:8" x14ac:dyDescent="0.3">
      <c r="B39" s="33"/>
      <c r="C39" s="33"/>
      <c r="D39" s="33"/>
      <c r="E39" s="33"/>
      <c r="F39" s="33"/>
      <c r="G39" s="33"/>
      <c r="H39" s="33"/>
    </row>
  </sheetData>
  <sheetProtection sheet="1" objects="1" scenarios="1" selectLockedCells="1"/>
  <mergeCells count="42">
    <mergeCell ref="E29:F29"/>
    <mergeCell ref="E28:F28"/>
    <mergeCell ref="E27:F27"/>
    <mergeCell ref="E13:F13"/>
    <mergeCell ref="E14:F14"/>
    <mergeCell ref="E19:F19"/>
    <mergeCell ref="E20:F20"/>
    <mergeCell ref="E21:F21"/>
    <mergeCell ref="E22:F22"/>
    <mergeCell ref="E23:F23"/>
    <mergeCell ref="E24:F24"/>
    <mergeCell ref="E25:F25"/>
    <mergeCell ref="E26:F26"/>
    <mergeCell ref="E18:F18"/>
    <mergeCell ref="A11:C11"/>
    <mergeCell ref="B14:D14"/>
    <mergeCell ref="E16:F16"/>
    <mergeCell ref="E17:F17"/>
    <mergeCell ref="B15:G15"/>
    <mergeCell ref="G10:H11"/>
    <mergeCell ref="A10:E10"/>
    <mergeCell ref="F2:H2"/>
    <mergeCell ref="F4:H4"/>
    <mergeCell ref="F6:H6"/>
    <mergeCell ref="F8:H8"/>
    <mergeCell ref="A2:E2"/>
    <mergeCell ref="A4:E4"/>
    <mergeCell ref="A6:E6"/>
    <mergeCell ref="A8:E8"/>
    <mergeCell ref="B1:D1"/>
    <mergeCell ref="B3:D3"/>
    <mergeCell ref="B5:D5"/>
    <mergeCell ref="B7:D7"/>
    <mergeCell ref="B9:D9"/>
    <mergeCell ref="B38:H38"/>
    <mergeCell ref="B31:H31"/>
    <mergeCell ref="B33:H33"/>
    <mergeCell ref="B35:H35"/>
    <mergeCell ref="B37:H37"/>
    <mergeCell ref="B32:H32"/>
    <mergeCell ref="B34:H34"/>
    <mergeCell ref="B36:H36"/>
  </mergeCells>
  <printOptions horizontalCentered="1"/>
  <pageMargins left="0.7" right="0.7" top="0.75" bottom="0.75" header="0.3" footer="0.3"/>
  <pageSetup scale="91" orientation="portrait" r:id="rId1"/>
  <headerFooter>
    <oddHeader>&amp;L&amp;G&amp;C&amp;"-,Bold"&amp;12RANDOM NUMBERS: TONNAGE
BASE AGGREGATES DENSE&amp;R&amp;8State of Wisconsin  / Department of Transportation
DTSD
REV 01/2020</oddHeader>
    <oddFooter>&amp;C&amp;F&amp;RPage No.__________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6"/>
  <sheetViews>
    <sheetView tabSelected="1" view="pageLayout" zoomScaleNormal="100" workbookViewId="0">
      <selection activeCell="A50" sqref="A50"/>
    </sheetView>
  </sheetViews>
  <sheetFormatPr defaultColWidth="9.140625" defaultRowHeight="15" x14ac:dyDescent="0.25"/>
  <cols>
    <col min="1" max="1" width="14.28515625" style="34" bestFit="1" customWidth="1"/>
    <col min="2" max="2" width="11.7109375" style="34" bestFit="1" customWidth="1"/>
    <col min="3" max="3" width="13.42578125" style="34" bestFit="1" customWidth="1"/>
    <col min="4" max="4" width="13.42578125" style="34" customWidth="1"/>
    <col min="5" max="5" width="1.7109375" style="34" customWidth="1"/>
    <col min="6" max="7" width="11.140625" style="34" bestFit="1" customWidth="1"/>
    <col min="8" max="16384" width="9.140625" style="34"/>
  </cols>
  <sheetData>
    <row r="1" spans="1:11" ht="18.75" x14ac:dyDescent="0.3">
      <c r="A1" s="52" t="s">
        <v>8</v>
      </c>
      <c r="B1" s="69"/>
      <c r="C1" s="69"/>
      <c r="D1" s="69"/>
      <c r="E1" s="55"/>
      <c r="F1" s="4" t="s">
        <v>12</v>
      </c>
      <c r="G1" s="5"/>
      <c r="H1" s="5"/>
      <c r="I1" s="5"/>
      <c r="J1" s="6"/>
    </row>
    <row r="2" spans="1:11" ht="18.75" x14ac:dyDescent="0.3">
      <c r="A2" s="73"/>
      <c r="B2" s="74"/>
      <c r="C2" s="74"/>
      <c r="D2" s="74"/>
      <c r="E2" s="57"/>
      <c r="F2" s="71"/>
      <c r="G2" s="68"/>
      <c r="H2" s="68"/>
      <c r="I2" s="68"/>
      <c r="J2" s="72"/>
    </row>
    <row r="3" spans="1:11" ht="18.75" x14ac:dyDescent="0.3">
      <c r="A3" s="53" t="s">
        <v>7</v>
      </c>
      <c r="B3" s="70"/>
      <c r="C3" s="70"/>
      <c r="D3" s="70"/>
      <c r="E3" s="57"/>
      <c r="F3" s="9" t="s">
        <v>13</v>
      </c>
      <c r="G3" s="10"/>
      <c r="H3" s="10"/>
      <c r="I3" s="10"/>
      <c r="J3" s="11"/>
    </row>
    <row r="4" spans="1:11" ht="18.75" x14ac:dyDescent="0.3">
      <c r="A4" s="73"/>
      <c r="B4" s="74"/>
      <c r="C4" s="74"/>
      <c r="D4" s="74"/>
      <c r="E4" s="57"/>
      <c r="F4" s="71"/>
      <c r="G4" s="68"/>
      <c r="H4" s="68"/>
      <c r="I4" s="68"/>
      <c r="J4" s="72"/>
    </row>
    <row r="5" spans="1:11" ht="18.75" x14ac:dyDescent="0.3">
      <c r="A5" s="53" t="s">
        <v>23</v>
      </c>
      <c r="B5" s="68"/>
      <c r="C5" s="68"/>
      <c r="D5" s="68"/>
      <c r="E5" s="57"/>
      <c r="F5" s="9" t="s">
        <v>14</v>
      </c>
      <c r="G5" s="10"/>
      <c r="H5" s="10"/>
      <c r="I5" s="10"/>
      <c r="J5" s="11"/>
    </row>
    <row r="6" spans="1:11" ht="18.75" x14ac:dyDescent="0.3">
      <c r="A6" s="73"/>
      <c r="B6" s="74"/>
      <c r="C6" s="74"/>
      <c r="D6" s="74"/>
      <c r="E6" s="57"/>
      <c r="F6" s="71"/>
      <c r="G6" s="68"/>
      <c r="H6" s="68"/>
      <c r="I6" s="68"/>
      <c r="J6" s="72"/>
    </row>
    <row r="7" spans="1:11" ht="18.75" x14ac:dyDescent="0.3">
      <c r="A7" s="53" t="s">
        <v>9</v>
      </c>
      <c r="B7" s="68"/>
      <c r="C7" s="68"/>
      <c r="D7" s="68"/>
      <c r="E7" s="57"/>
      <c r="F7" s="9" t="s">
        <v>15</v>
      </c>
      <c r="G7" s="10"/>
      <c r="H7" s="10"/>
      <c r="I7" s="10"/>
      <c r="J7" s="11"/>
    </row>
    <row r="8" spans="1:11" ht="18.75" x14ac:dyDescent="0.3">
      <c r="A8" s="73"/>
      <c r="B8" s="74"/>
      <c r="C8" s="74"/>
      <c r="D8" s="74"/>
      <c r="E8" s="57"/>
      <c r="F8" s="71"/>
      <c r="G8" s="68"/>
      <c r="H8" s="68"/>
      <c r="I8" s="68"/>
      <c r="J8" s="72"/>
    </row>
    <row r="9" spans="1:11" ht="18.75" x14ac:dyDescent="0.3">
      <c r="A9" s="53" t="s">
        <v>10</v>
      </c>
      <c r="B9" s="68"/>
      <c r="C9" s="68"/>
      <c r="D9" s="68"/>
      <c r="E9" s="57"/>
      <c r="F9" s="35"/>
      <c r="G9" s="12"/>
      <c r="H9" s="12"/>
      <c r="I9" s="12"/>
      <c r="J9" s="13"/>
      <c r="K9" s="10"/>
    </row>
    <row r="10" spans="1:11" ht="19.5" thickBot="1" x14ac:dyDescent="0.35">
      <c r="A10" s="73"/>
      <c r="B10" s="74"/>
      <c r="C10" s="74"/>
      <c r="D10" s="74"/>
      <c r="E10" s="54"/>
      <c r="F10" s="36"/>
      <c r="G10" s="36"/>
      <c r="H10" s="36"/>
      <c r="I10" s="36"/>
      <c r="J10" s="37"/>
    </row>
    <row r="11" spans="1:11" ht="19.5" thickBot="1" x14ac:dyDescent="0.35">
      <c r="A11" s="76" t="s">
        <v>19</v>
      </c>
      <c r="B11" s="77"/>
      <c r="C11" s="1"/>
      <c r="D11" s="39"/>
      <c r="E11" s="39"/>
      <c r="F11" s="36"/>
      <c r="G11" s="36"/>
      <c r="H11" s="36"/>
      <c r="I11" s="36"/>
      <c r="J11" s="37"/>
    </row>
    <row r="12" spans="1:11" ht="19.5" thickBot="1" x14ac:dyDescent="0.35">
      <c r="A12" s="76" t="s">
        <v>24</v>
      </c>
      <c r="B12" s="77"/>
      <c r="C12" s="2"/>
      <c r="D12" s="40"/>
      <c r="E12" s="40"/>
      <c r="F12" s="99" t="s">
        <v>25</v>
      </c>
      <c r="G12" s="99"/>
      <c r="H12" s="99"/>
      <c r="I12" s="36"/>
      <c r="J12" s="37"/>
    </row>
    <row r="13" spans="1:11" ht="6" customHeight="1" x14ac:dyDescent="0.3">
      <c r="A13" s="41"/>
      <c r="B13" s="42"/>
      <c r="C13" s="40"/>
      <c r="D13" s="40"/>
      <c r="E13" s="40"/>
      <c r="F13" s="36"/>
      <c r="G13" s="36"/>
      <c r="H13" s="36"/>
      <c r="I13" s="36"/>
      <c r="J13" s="37"/>
    </row>
    <row r="14" spans="1:11" ht="18.75" x14ac:dyDescent="0.3">
      <c r="A14" s="41"/>
      <c r="B14" s="18" t="s">
        <v>3</v>
      </c>
      <c r="C14" s="40"/>
      <c r="D14" s="43" t="s">
        <v>3</v>
      </c>
      <c r="E14" s="43"/>
      <c r="F14" s="36"/>
      <c r="G14" s="36"/>
      <c r="H14" s="36"/>
      <c r="I14" s="36"/>
      <c r="J14" s="37"/>
    </row>
    <row r="15" spans="1:11" ht="19.5" thickBot="1" x14ac:dyDescent="0.35">
      <c r="A15" s="44" t="s">
        <v>16</v>
      </c>
      <c r="B15" s="20" t="s">
        <v>20</v>
      </c>
      <c r="C15" s="20" t="s">
        <v>17</v>
      </c>
      <c r="D15" s="20" t="s">
        <v>20</v>
      </c>
      <c r="E15" s="20"/>
      <c r="F15" s="20" t="s">
        <v>18</v>
      </c>
      <c r="G15" s="79" t="s">
        <v>26</v>
      </c>
      <c r="H15" s="79"/>
      <c r="I15" s="79"/>
      <c r="J15" s="37"/>
    </row>
    <row r="16" spans="1:11" ht="19.5" thickBot="1" x14ac:dyDescent="0.35">
      <c r="A16" s="45">
        <v>1</v>
      </c>
      <c r="B16" s="46">
        <f ca="1">RAND()</f>
        <v>0.51915519785934572</v>
      </c>
      <c r="C16" s="47">
        <f ca="1">(100*B16)+$C$11</f>
        <v>51.915519785934571</v>
      </c>
      <c r="D16" s="91">
        <f ca="1">RAND()</f>
        <v>0.44926274731440408</v>
      </c>
      <c r="E16" s="92"/>
      <c r="F16" s="48">
        <f ca="1">$C$12*D16</f>
        <v>0</v>
      </c>
      <c r="G16" s="96"/>
      <c r="H16" s="97"/>
      <c r="I16" s="97"/>
      <c r="J16" s="98"/>
    </row>
    <row r="17" spans="1:10" ht="19.5" thickBot="1" x14ac:dyDescent="0.35">
      <c r="A17" s="45">
        <v>2</v>
      </c>
      <c r="B17" s="46">
        <f t="shared" ref="B17:D18" ca="1" si="0">RAND()</f>
        <v>0.74275591210466285</v>
      </c>
      <c r="C17" s="47">
        <f t="shared" ref="C17:C18" ca="1" si="1">(100*B17)+$C$11</f>
        <v>74.275591210466288</v>
      </c>
      <c r="D17" s="91">
        <f t="shared" ca="1" si="0"/>
        <v>0.81024099526992777</v>
      </c>
      <c r="E17" s="92"/>
      <c r="F17" s="48">
        <f t="shared" ref="F17:F18" ca="1" si="2">$C$12*D17</f>
        <v>0</v>
      </c>
      <c r="G17" s="96"/>
      <c r="H17" s="97"/>
      <c r="I17" s="97"/>
      <c r="J17" s="98"/>
    </row>
    <row r="18" spans="1:10" ht="19.5" thickBot="1" x14ac:dyDescent="0.35">
      <c r="A18" s="45">
        <v>3</v>
      </c>
      <c r="B18" s="46">
        <f t="shared" ca="1" si="0"/>
        <v>0.65940620780021608</v>
      </c>
      <c r="C18" s="47">
        <f t="shared" ca="1" si="1"/>
        <v>65.940620780021604</v>
      </c>
      <c r="D18" s="91">
        <f t="shared" ca="1" si="0"/>
        <v>0.93278509734098747</v>
      </c>
      <c r="E18" s="92"/>
      <c r="F18" s="48">
        <f t="shared" ca="1" si="2"/>
        <v>0</v>
      </c>
      <c r="G18" s="96"/>
      <c r="H18" s="97"/>
      <c r="I18" s="97"/>
      <c r="J18" s="98"/>
    </row>
    <row r="19" spans="1:10" x14ac:dyDescent="0.25">
      <c r="A19" s="38"/>
      <c r="B19" s="36"/>
      <c r="C19" s="36"/>
      <c r="D19" s="36"/>
      <c r="E19" s="36"/>
      <c r="F19" s="36"/>
      <c r="G19" s="36"/>
      <c r="H19" s="36"/>
      <c r="I19" s="36"/>
      <c r="J19" s="37"/>
    </row>
    <row r="20" spans="1:10" ht="15.75" thickBot="1" x14ac:dyDescent="0.3">
      <c r="A20" s="49"/>
      <c r="B20" s="50"/>
      <c r="C20" s="50"/>
      <c r="D20" s="50"/>
      <c r="E20" s="50"/>
      <c r="F20" s="50"/>
      <c r="G20" s="50"/>
      <c r="H20" s="50"/>
      <c r="I20" s="50"/>
      <c r="J20" s="51"/>
    </row>
    <row r="38" spans="1:10" x14ac:dyDescent="0.25">
      <c r="A38" s="65" t="s">
        <v>21</v>
      </c>
      <c r="B38" s="94"/>
      <c r="C38" s="94"/>
      <c r="D38" s="94"/>
      <c r="E38" s="94"/>
      <c r="F38" s="94"/>
      <c r="G38" s="94"/>
      <c r="H38" s="94"/>
      <c r="I38" s="94"/>
      <c r="J38" s="94"/>
    </row>
    <row r="39" spans="1:10" x14ac:dyDescent="0.25">
      <c r="B39" s="93"/>
      <c r="C39" s="93"/>
      <c r="D39" s="93"/>
      <c r="E39" s="93"/>
      <c r="F39" s="93"/>
      <c r="G39" s="93"/>
      <c r="H39" s="93"/>
      <c r="I39" s="93"/>
      <c r="J39" s="93"/>
    </row>
    <row r="40" spans="1:10" x14ac:dyDescent="0.25">
      <c r="B40" s="94"/>
      <c r="C40" s="94"/>
      <c r="D40" s="94"/>
      <c r="E40" s="94"/>
      <c r="F40" s="94"/>
      <c r="G40" s="94"/>
      <c r="H40" s="94"/>
      <c r="I40" s="94"/>
      <c r="J40" s="94"/>
    </row>
    <row r="41" spans="1:10" x14ac:dyDescent="0.25">
      <c r="B41" s="93"/>
      <c r="C41" s="93"/>
      <c r="D41" s="93"/>
      <c r="E41" s="93"/>
      <c r="F41" s="93"/>
      <c r="G41" s="93"/>
      <c r="H41" s="93"/>
      <c r="I41" s="93"/>
      <c r="J41" s="93"/>
    </row>
    <row r="42" spans="1:10" x14ac:dyDescent="0.25">
      <c r="B42" s="94"/>
      <c r="C42" s="94"/>
      <c r="D42" s="94"/>
      <c r="E42" s="94"/>
      <c r="F42" s="94"/>
      <c r="G42" s="94"/>
      <c r="H42" s="94"/>
      <c r="I42" s="94"/>
      <c r="J42" s="94"/>
    </row>
    <row r="43" spans="1:10" x14ac:dyDescent="0.25">
      <c r="B43" s="93"/>
      <c r="C43" s="93"/>
      <c r="D43" s="93"/>
      <c r="E43" s="93"/>
      <c r="F43" s="93"/>
      <c r="G43" s="93"/>
      <c r="H43" s="93"/>
      <c r="I43" s="93"/>
      <c r="J43" s="93"/>
    </row>
    <row r="44" spans="1:10" x14ac:dyDescent="0.25">
      <c r="B44" s="95"/>
      <c r="C44" s="95"/>
      <c r="D44" s="95"/>
      <c r="E44" s="95"/>
      <c r="F44" s="95"/>
      <c r="G44" s="95"/>
      <c r="H44" s="95"/>
      <c r="I44" s="95"/>
      <c r="J44" s="95"/>
    </row>
    <row r="45" spans="1:10" x14ac:dyDescent="0.25">
      <c r="B45" s="90"/>
      <c r="C45" s="90"/>
      <c r="D45" s="90"/>
      <c r="E45" s="90"/>
      <c r="F45" s="90"/>
      <c r="G45" s="90"/>
      <c r="H45" s="90"/>
      <c r="I45" s="90"/>
      <c r="J45" s="90"/>
    </row>
    <row r="46" spans="1:10" x14ac:dyDescent="0.25">
      <c r="B46" s="94"/>
      <c r="C46" s="94"/>
      <c r="D46" s="94"/>
      <c r="E46" s="94"/>
      <c r="F46" s="94"/>
      <c r="G46" s="94"/>
      <c r="H46" s="94"/>
      <c r="I46" s="94"/>
      <c r="J46" s="94"/>
    </row>
  </sheetData>
  <sheetProtection selectLockedCells="1"/>
  <mergeCells count="33">
    <mergeCell ref="G17:J17"/>
    <mergeCell ref="B7:D7"/>
    <mergeCell ref="B9:D9"/>
    <mergeCell ref="F6:J6"/>
    <mergeCell ref="F8:J8"/>
    <mergeCell ref="D16:E16"/>
    <mergeCell ref="D17:E17"/>
    <mergeCell ref="F12:H12"/>
    <mergeCell ref="B46:J46"/>
    <mergeCell ref="A2:D2"/>
    <mergeCell ref="A4:D4"/>
    <mergeCell ref="B1:D1"/>
    <mergeCell ref="B3:D3"/>
    <mergeCell ref="F2:J2"/>
    <mergeCell ref="F4:J4"/>
    <mergeCell ref="A10:D10"/>
    <mergeCell ref="G18:J18"/>
    <mergeCell ref="A6:D6"/>
    <mergeCell ref="A8:D8"/>
    <mergeCell ref="B5:D5"/>
    <mergeCell ref="A11:B11"/>
    <mergeCell ref="A12:B12"/>
    <mergeCell ref="G15:I15"/>
    <mergeCell ref="G16:J16"/>
    <mergeCell ref="B45:J45"/>
    <mergeCell ref="D18:E18"/>
    <mergeCell ref="B39:J39"/>
    <mergeCell ref="B41:J41"/>
    <mergeCell ref="B43:J43"/>
    <mergeCell ref="B38:J38"/>
    <mergeCell ref="B40:J40"/>
    <mergeCell ref="B42:J42"/>
    <mergeCell ref="B44:J44"/>
  </mergeCells>
  <pageMargins left="1" right="0.75" top="0.75" bottom="0.75" header="0.3" footer="0.3"/>
  <pageSetup scale="79" orientation="portrait" r:id="rId1"/>
  <headerFooter alignWithMargins="0">
    <oddHeader>&amp;L&amp;G&amp;C&amp;"-,Bold"&amp;12RANDOM NUMBERS: LOCATION
BASE AGGREGATES DENSE&amp;R&amp;8State of Wisconsin  / Department of Transportation
DTSD
REV 01/2020</oddHeader>
    <oddFooter>&amp;C&amp;F&amp;RPage No.__________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Agg. Tonnage</vt:lpstr>
      <vt:lpstr>Agg. Location</vt:lpstr>
      <vt:lpstr>Sheet3</vt:lpstr>
      <vt:lpstr>'Agg. Location'!Print_Area</vt:lpstr>
    </vt:vector>
  </TitlesOfParts>
  <Company>Wisconsin 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ASHAUER, LESLIE E</dc:creator>
  <cp:lastModifiedBy>ASHAUER, LESLIE E</cp:lastModifiedBy>
  <cp:lastPrinted>2020-01-15T16:39:13Z</cp:lastPrinted>
  <dcterms:created xsi:type="dcterms:W3CDTF">2011-02-24T18:45:37Z</dcterms:created>
  <dcterms:modified xsi:type="dcterms:W3CDTF">2020-01-15T16:40:29Z</dcterms:modified>
</cp:coreProperties>
</file>